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copiaprivataitalia-my.sharepoint.com/personal/diego_nanni_copiaprivataitalia_it/Documents/Documenti/Decreto 2024 - Documenti e Tabelle/"/>
    </mc:Choice>
  </mc:AlternateContent>
  <xr:revisionPtr revIDLastSave="53" documentId="8_{3FDF22F3-ACCC-45D7-BAFE-46C69A8769B5}" xr6:coauthVersionLast="47" xr6:coauthVersionMax="47" xr10:uidLastSave="{7D043CDC-9BF1-453F-8431-3214657FADE7}"/>
  <bookViews>
    <workbookView xWindow="-120" yWindow="-120" windowWidth="29040" windowHeight="15720" tabRatio="893" activeTab="1" xr2:uid="{00000000-000D-0000-FFFF-FFFF00000000}"/>
  </bookViews>
  <sheets>
    <sheet name="Informativa Privacy" sheetId="8" r:id="rId1"/>
    <sheet name="Supporti Audio Video Dati_v4" sheetId="3" r:id="rId2"/>
    <sheet name="Supporti - Memorie_v4" sheetId="1" r:id="rId3"/>
    <sheet name="Apparecchi c.Mem Hard Disk_v4" sheetId="2" r:id="rId4"/>
    <sheet name="Apparecchi s.Mem Hard Disk_v4" sheetId="4" r:id="rId5"/>
    <sheet name="Memoria CLOUD" sheetId="10" r:id="rId6"/>
    <sheet name="Tabella codici" sheetId="9" state="hidden" r:id="rId7"/>
  </sheets>
  <definedNames>
    <definedName name="_xlnm.Print_Area" localSheetId="3">'Apparecchi c.Mem Hard Disk_v4'!$A$1:$R$116</definedName>
    <definedName name="_xlnm.Print_Area" localSheetId="2">'Supporti - Memorie_v4'!$A$1:$R$94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1" i="4" l="1"/>
  <c r="Q20" i="4"/>
  <c r="Q19" i="4"/>
  <c r="Q18" i="4"/>
  <c r="Q17" i="4"/>
  <c r="Q16" i="4"/>
  <c r="O121" i="1"/>
  <c r="S121" i="1"/>
  <c r="O120" i="1"/>
  <c r="S120" i="1"/>
  <c r="O119" i="1"/>
  <c r="S119" i="1"/>
  <c r="O118" i="1"/>
  <c r="S118" i="1"/>
  <c r="O117" i="1"/>
  <c r="S117" i="1"/>
  <c r="O116" i="1"/>
  <c r="S116" i="1"/>
  <c r="O115" i="1"/>
  <c r="S115" i="1"/>
  <c r="O114" i="1"/>
  <c r="S114" i="1"/>
  <c r="Q113" i="1"/>
  <c r="O113" i="1"/>
  <c r="S113" i="1"/>
  <c r="Q112" i="1"/>
  <c r="O112" i="1"/>
  <c r="S112" i="1"/>
  <c r="Q111" i="1"/>
  <c r="O111" i="1"/>
  <c r="S111" i="1"/>
  <c r="Q110" i="1"/>
  <c r="O110" i="1"/>
  <c r="S110" i="1"/>
  <c r="Q109" i="1"/>
  <c r="O109" i="1"/>
  <c r="S109" i="1"/>
  <c r="Q108" i="1"/>
  <c r="O108" i="1"/>
  <c r="S108" i="1"/>
  <c r="Q107" i="1"/>
  <c r="O107" i="1"/>
  <c r="S107" i="1"/>
  <c r="Q106" i="1"/>
  <c r="O106" i="1"/>
  <c r="S106" i="1"/>
  <c r="Q105" i="1"/>
  <c r="O105" i="1"/>
  <c r="S105" i="1"/>
  <c r="Q104" i="1"/>
  <c r="O104" i="1"/>
  <c r="S104" i="1"/>
  <c r="Q103" i="1"/>
  <c r="O103" i="1"/>
  <c r="S103" i="1"/>
  <c r="Q102" i="1"/>
  <c r="O102" i="1"/>
  <c r="S102" i="1"/>
  <c r="Q101" i="1"/>
  <c r="O101" i="1"/>
  <c r="S101" i="1"/>
  <c r="Q100" i="1"/>
  <c r="O100" i="1"/>
  <c r="S100" i="1"/>
  <c r="Q99" i="1"/>
  <c r="O99" i="1"/>
  <c r="S99" i="1"/>
  <c r="V98" i="1"/>
  <c r="Q98" i="1"/>
  <c r="O98" i="1"/>
  <c r="S98" i="1"/>
  <c r="Q97" i="1"/>
  <c r="O97" i="1"/>
  <c r="S97" i="1"/>
  <c r="Q96" i="1"/>
  <c r="O96" i="1"/>
  <c r="S96" i="1"/>
  <c r="O65" i="1"/>
  <c r="S65" i="1"/>
  <c r="O64" i="1"/>
  <c r="S64" i="1"/>
  <c r="O63" i="1"/>
  <c r="S63" i="1"/>
  <c r="O62" i="1"/>
  <c r="S62" i="1"/>
  <c r="Q61" i="1"/>
  <c r="O61" i="1"/>
  <c r="S61" i="1"/>
  <c r="Q60" i="1"/>
  <c r="O60" i="1"/>
  <c r="S60" i="1"/>
  <c r="Q59" i="1"/>
  <c r="O59" i="1"/>
  <c r="S59" i="1"/>
  <c r="Q58" i="1"/>
  <c r="O58" i="1"/>
  <c r="S58" i="1"/>
  <c r="Q57" i="1"/>
  <c r="O57" i="1"/>
  <c r="S57" i="1"/>
  <c r="Q56" i="1"/>
  <c r="O56" i="1"/>
  <c r="S56" i="1"/>
  <c r="Q55" i="1"/>
  <c r="O55" i="1"/>
  <c r="S55" i="1"/>
  <c r="V54" i="1"/>
  <c r="Q54" i="1"/>
  <c r="O54" i="1"/>
  <c r="S54" i="1"/>
  <c r="Q53" i="1"/>
  <c r="O53" i="1"/>
  <c r="S53" i="1"/>
  <c r="Q52" i="1"/>
  <c r="O52" i="1"/>
  <c r="S52" i="1"/>
  <c r="O33" i="1"/>
  <c r="S33" i="1"/>
  <c r="O32" i="1"/>
  <c r="S32" i="1"/>
  <c r="O31" i="1"/>
  <c r="S31" i="1"/>
  <c r="Q30" i="1"/>
  <c r="O30" i="1"/>
  <c r="S30" i="1"/>
  <c r="Q29" i="1"/>
  <c r="O29" i="1"/>
  <c r="S29" i="1"/>
  <c r="Q28" i="1"/>
  <c r="O28" i="1"/>
  <c r="S28" i="1"/>
  <c r="Q27" i="1"/>
  <c r="O27" i="1"/>
  <c r="S27" i="1"/>
  <c r="Q26" i="1"/>
  <c r="O26" i="1"/>
  <c r="S26" i="1"/>
  <c r="Q25" i="1"/>
  <c r="O25" i="1"/>
  <c r="S25" i="1"/>
  <c r="Q24" i="1"/>
  <c r="O24" i="1"/>
  <c r="S24" i="1"/>
  <c r="R24" i="1" s="1"/>
  <c r="V23" i="1"/>
  <c r="Q23" i="1"/>
  <c r="O23" i="1"/>
  <c r="S23" i="1"/>
  <c r="Q22" i="1"/>
  <c r="O22" i="1"/>
  <c r="S22" i="1"/>
  <c r="Q21" i="1"/>
  <c r="O21" i="1"/>
  <c r="S21" i="1"/>
  <c r="P31" i="4"/>
  <c r="P30" i="4"/>
  <c r="P21" i="4"/>
  <c r="P20" i="4"/>
  <c r="P19" i="4"/>
  <c r="P18" i="4"/>
  <c r="P17" i="4"/>
  <c r="P16" i="4"/>
  <c r="P219" i="2"/>
  <c r="P218" i="2"/>
  <c r="P217" i="2"/>
  <c r="P216" i="2"/>
  <c r="P215" i="2"/>
  <c r="P214" i="2"/>
  <c r="P213" i="2"/>
  <c r="P220" i="2" s="1"/>
  <c r="P197" i="2"/>
  <c r="P198" i="2" s="1"/>
  <c r="P186" i="2"/>
  <c r="P185" i="2"/>
  <c r="P184" i="2"/>
  <c r="P183" i="2"/>
  <c r="P182" i="2"/>
  <c r="P181" i="2"/>
  <c r="P180" i="2"/>
  <c r="P179" i="2"/>
  <c r="P178" i="2"/>
  <c r="P177" i="2"/>
  <c r="P158" i="2"/>
  <c r="P157" i="2"/>
  <c r="P156" i="2"/>
  <c r="P155" i="2"/>
  <c r="P154" i="2"/>
  <c r="P153" i="2"/>
  <c r="P152" i="2"/>
  <c r="P151" i="2"/>
  <c r="P150" i="2"/>
  <c r="P149" i="2"/>
  <c r="P130" i="2"/>
  <c r="P129" i="2"/>
  <c r="P128" i="2"/>
  <c r="P127" i="2"/>
  <c r="P126" i="2"/>
  <c r="P125" i="2"/>
  <c r="P124" i="2"/>
  <c r="P123" i="2"/>
  <c r="P122" i="2"/>
  <c r="P121" i="2"/>
  <c r="P120" i="2"/>
  <c r="P119" i="2"/>
  <c r="P118" i="2"/>
  <c r="P117" i="2"/>
  <c r="P116" i="2"/>
  <c r="P92" i="2"/>
  <c r="P91" i="2"/>
  <c r="P90" i="2"/>
  <c r="P89" i="2"/>
  <c r="P75" i="2"/>
  <c r="P74" i="2"/>
  <c r="P73" i="2"/>
  <c r="P72" i="2"/>
  <c r="P59" i="2"/>
  <c r="P58" i="2"/>
  <c r="P57" i="2"/>
  <c r="P56" i="2"/>
  <c r="P55" i="2"/>
  <c r="P54" i="2"/>
  <c r="P53" i="2"/>
  <c r="P52" i="2"/>
  <c r="P34" i="2"/>
  <c r="P33" i="2"/>
  <c r="P32" i="2"/>
  <c r="P31" i="2"/>
  <c r="P30" i="2"/>
  <c r="P29" i="2"/>
  <c r="P28" i="2"/>
  <c r="P27" i="2"/>
  <c r="P26" i="2"/>
  <c r="P25" i="2"/>
  <c r="P24" i="2"/>
  <c r="P23" i="2"/>
  <c r="Q8" i="4"/>
  <c r="Q9" i="4"/>
  <c r="Q10" i="4"/>
  <c r="Q11" i="4"/>
  <c r="Q12" i="4"/>
  <c r="Q7" i="4"/>
  <c r="V6" i="10"/>
  <c r="P172" i="2"/>
  <c r="P144" i="2"/>
  <c r="P8" i="2"/>
  <c r="P9" i="2"/>
  <c r="P10" i="2"/>
  <c r="P11" i="2"/>
  <c r="P12" i="2"/>
  <c r="P13" i="2"/>
  <c r="P14" i="2"/>
  <c r="P15" i="2"/>
  <c r="P16" i="2"/>
  <c r="P17" i="2"/>
  <c r="P18" i="2"/>
  <c r="Q85" i="1"/>
  <c r="Q84" i="1"/>
  <c r="Q83" i="1"/>
  <c r="Q82" i="1"/>
  <c r="Q81" i="1"/>
  <c r="Q80" i="1"/>
  <c r="Q79" i="1"/>
  <c r="Q78" i="1"/>
  <c r="Q77" i="1"/>
  <c r="Q76" i="1"/>
  <c r="Q75" i="1"/>
  <c r="Q74" i="1"/>
  <c r="Q73" i="1"/>
  <c r="Q72" i="1"/>
  <c r="Q71" i="1"/>
  <c r="Q70" i="1"/>
  <c r="Q69" i="1"/>
  <c r="Q68" i="1"/>
  <c r="S93" i="1"/>
  <c r="S92" i="1"/>
  <c r="S91" i="1"/>
  <c r="S90" i="1"/>
  <c r="S89" i="1"/>
  <c r="S88" i="1"/>
  <c r="S87" i="1"/>
  <c r="S86" i="1"/>
  <c r="S85" i="1"/>
  <c r="S84" i="1"/>
  <c r="S83" i="1"/>
  <c r="S82" i="1"/>
  <c r="S81" i="1"/>
  <c r="S80" i="1"/>
  <c r="S79" i="1"/>
  <c r="S78" i="1"/>
  <c r="S77" i="1"/>
  <c r="S76" i="1"/>
  <c r="S75" i="1"/>
  <c r="S74" i="1"/>
  <c r="S73" i="1"/>
  <c r="S72" i="1"/>
  <c r="S71" i="1"/>
  <c r="S70" i="1"/>
  <c r="S69" i="1"/>
  <c r="S68" i="1"/>
  <c r="V70" i="1"/>
  <c r="Q88" i="1" s="1"/>
  <c r="Q45" i="1"/>
  <c r="Q44" i="1"/>
  <c r="Q43" i="1"/>
  <c r="Q42" i="1"/>
  <c r="Q41" i="1"/>
  <c r="Q40" i="1"/>
  <c r="Q39" i="1"/>
  <c r="Q38" i="1"/>
  <c r="Q37" i="1"/>
  <c r="Q36" i="1"/>
  <c r="Q15" i="1"/>
  <c r="Q14" i="1"/>
  <c r="Q13" i="1"/>
  <c r="Q12" i="1"/>
  <c r="Q11" i="1"/>
  <c r="Q10" i="1"/>
  <c r="Q9" i="1"/>
  <c r="Q8" i="1"/>
  <c r="Q7" i="1"/>
  <c r="Q6" i="1"/>
  <c r="S49" i="1"/>
  <c r="S48" i="1"/>
  <c r="S47" i="1"/>
  <c r="S46" i="1"/>
  <c r="S45" i="1"/>
  <c r="S44" i="1"/>
  <c r="S43" i="1"/>
  <c r="S42" i="1"/>
  <c r="S41" i="1"/>
  <c r="S40" i="1"/>
  <c r="S39" i="1"/>
  <c r="S38" i="1"/>
  <c r="S37" i="1"/>
  <c r="S36" i="1"/>
  <c r="V38" i="1"/>
  <c r="Q47" i="1" s="1"/>
  <c r="R47" i="1" s="1"/>
  <c r="S7" i="1"/>
  <c r="S8" i="1"/>
  <c r="S9" i="1"/>
  <c r="S10" i="1"/>
  <c r="S11" i="1"/>
  <c r="S12" i="1"/>
  <c r="S13" i="1"/>
  <c r="S14" i="1"/>
  <c r="S15" i="1"/>
  <c r="S16" i="1"/>
  <c r="S17" i="1"/>
  <c r="S18" i="1"/>
  <c r="S6" i="1"/>
  <c r="V8" i="1"/>
  <c r="Q18" i="1" s="1"/>
  <c r="S7" i="10"/>
  <c r="S8" i="10"/>
  <c r="S9" i="10"/>
  <c r="S10" i="10"/>
  <c r="S11" i="10"/>
  <c r="S12" i="10"/>
  <c r="S13" i="10"/>
  <c r="S14" i="10"/>
  <c r="S15" i="10"/>
  <c r="S16" i="10"/>
  <c r="S17" i="10"/>
  <c r="S18" i="10"/>
  <c r="S19" i="10"/>
  <c r="S20" i="10"/>
  <c r="S21" i="10"/>
  <c r="S22" i="10"/>
  <c r="S23" i="10"/>
  <c r="S24" i="10"/>
  <c r="S25" i="10"/>
  <c r="S6" i="10"/>
  <c r="X25" i="10"/>
  <c r="V25" i="10"/>
  <c r="T25" i="10"/>
  <c r="X24" i="10"/>
  <c r="V24" i="10"/>
  <c r="T24" i="10"/>
  <c r="X23" i="10"/>
  <c r="V23" i="10"/>
  <c r="T23" i="10"/>
  <c r="X22" i="10"/>
  <c r="V22" i="10"/>
  <c r="T22" i="10"/>
  <c r="U21" i="10"/>
  <c r="V21" i="10" s="1"/>
  <c r="U20" i="10"/>
  <c r="V20" i="10" s="1"/>
  <c r="U19" i="10"/>
  <c r="V19" i="10" s="1"/>
  <c r="U18" i="10"/>
  <c r="V18" i="10" s="1"/>
  <c r="U17" i="10"/>
  <c r="V17" i="10" s="1"/>
  <c r="U16" i="10"/>
  <c r="V16" i="10" s="1"/>
  <c r="U15" i="10"/>
  <c r="V15" i="10" s="1"/>
  <c r="U14" i="10"/>
  <c r="V14" i="10" s="1"/>
  <c r="U13" i="10"/>
  <c r="V13" i="10" s="1"/>
  <c r="U12" i="10"/>
  <c r="V12" i="10" s="1"/>
  <c r="U11" i="10"/>
  <c r="V11" i="10" s="1"/>
  <c r="U10" i="10"/>
  <c r="V10" i="10" s="1"/>
  <c r="U9" i="10"/>
  <c r="V9" i="10" s="1"/>
  <c r="Z8" i="10"/>
  <c r="U8" i="10"/>
  <c r="V8" i="10" s="1"/>
  <c r="U7" i="10"/>
  <c r="V7" i="10" s="1"/>
  <c r="O93" i="1"/>
  <c r="O92" i="1"/>
  <c r="O91" i="1"/>
  <c r="O90" i="1"/>
  <c r="P164" i="2"/>
  <c r="P165" i="2"/>
  <c r="P166" i="2"/>
  <c r="P167" i="2"/>
  <c r="P168" i="2"/>
  <c r="P169" i="2"/>
  <c r="P170" i="2"/>
  <c r="P171" i="2"/>
  <c r="P163" i="2"/>
  <c r="P136" i="2"/>
  <c r="P137" i="2"/>
  <c r="P138" i="2"/>
  <c r="P139" i="2"/>
  <c r="P140" i="2"/>
  <c r="P141" i="2"/>
  <c r="P142" i="2"/>
  <c r="P143" i="2"/>
  <c r="P135" i="2"/>
  <c r="P41" i="2"/>
  <c r="P42" i="2"/>
  <c r="P43" i="2"/>
  <c r="P44" i="2"/>
  <c r="P45" i="2"/>
  <c r="P46" i="2"/>
  <c r="P47" i="2"/>
  <c r="P40" i="2"/>
  <c r="P26" i="4"/>
  <c r="P202" i="2"/>
  <c r="P203" i="2"/>
  <c r="P204" i="2"/>
  <c r="P205" i="2"/>
  <c r="P206" i="2"/>
  <c r="P207" i="2"/>
  <c r="P208" i="2"/>
  <c r="O89" i="1"/>
  <c r="O88" i="1"/>
  <c r="O87" i="1"/>
  <c r="O86" i="1"/>
  <c r="O85" i="1"/>
  <c r="O84" i="1"/>
  <c r="O83" i="1"/>
  <c r="O82" i="1"/>
  <c r="O81" i="1"/>
  <c r="O80" i="1"/>
  <c r="O79" i="1"/>
  <c r="O78" i="1"/>
  <c r="O77" i="1"/>
  <c r="O76" i="1"/>
  <c r="O75" i="1"/>
  <c r="O74" i="1"/>
  <c r="O73" i="1"/>
  <c r="O72" i="1"/>
  <c r="O71" i="1"/>
  <c r="O70" i="1"/>
  <c r="O69" i="1"/>
  <c r="O68" i="1"/>
  <c r="O18" i="1"/>
  <c r="O17" i="1"/>
  <c r="O16" i="1"/>
  <c r="O15" i="1"/>
  <c r="O14" i="1"/>
  <c r="O13" i="1"/>
  <c r="O12" i="1"/>
  <c r="O11" i="1"/>
  <c r="O10" i="1"/>
  <c r="O9" i="1"/>
  <c r="O8" i="1"/>
  <c r="O7" i="1"/>
  <c r="O6" i="1"/>
  <c r="W6" i="10" l="1"/>
  <c r="R106" i="1"/>
  <c r="Q117" i="1"/>
  <c r="R105" i="1"/>
  <c r="R104" i="1"/>
  <c r="R117" i="1"/>
  <c r="R97" i="1"/>
  <c r="R101" i="1"/>
  <c r="R103" i="1"/>
  <c r="R108" i="1"/>
  <c r="R113" i="1"/>
  <c r="R44" i="1"/>
  <c r="R98" i="1"/>
  <c r="R59" i="1"/>
  <c r="Q119" i="1"/>
  <c r="R119" i="1" s="1"/>
  <c r="R52" i="1"/>
  <c r="R96" i="1"/>
  <c r="R109" i="1"/>
  <c r="R110" i="1"/>
  <c r="R102" i="1"/>
  <c r="R107" i="1"/>
  <c r="R55" i="1"/>
  <c r="Q114" i="1"/>
  <c r="R114" i="1" s="1"/>
  <c r="R99" i="1"/>
  <c r="R111" i="1"/>
  <c r="R100" i="1"/>
  <c r="R112" i="1"/>
  <c r="Q120" i="1"/>
  <c r="R120" i="1" s="1"/>
  <c r="Q116" i="1"/>
  <c r="R116" i="1" s="1"/>
  <c r="R56" i="1"/>
  <c r="R30" i="1"/>
  <c r="R61" i="1"/>
  <c r="R54" i="1"/>
  <c r="R58" i="1"/>
  <c r="Q115" i="1"/>
  <c r="R115" i="1" s="1"/>
  <c r="Q118" i="1"/>
  <c r="R118" i="1" s="1"/>
  <c r="Q121" i="1"/>
  <c r="R121" i="1" s="1"/>
  <c r="R28" i="1"/>
  <c r="R60" i="1"/>
  <c r="R53" i="1"/>
  <c r="R57" i="1"/>
  <c r="R27" i="1"/>
  <c r="R29" i="1"/>
  <c r="R80" i="1"/>
  <c r="Q63" i="1"/>
  <c r="R63" i="1" s="1"/>
  <c r="R25" i="1"/>
  <c r="R22" i="1"/>
  <c r="R26" i="1"/>
  <c r="Q64" i="1"/>
  <c r="R64" i="1" s="1"/>
  <c r="R23" i="1"/>
  <c r="R75" i="1"/>
  <c r="R78" i="1"/>
  <c r="Q62" i="1"/>
  <c r="R62" i="1" s="1"/>
  <c r="Q65" i="1"/>
  <c r="R65" i="1" s="1"/>
  <c r="R88" i="1"/>
  <c r="R79" i="1"/>
  <c r="R21" i="1"/>
  <c r="R45" i="1"/>
  <c r="R41" i="1"/>
  <c r="R42" i="1"/>
  <c r="Q31" i="1"/>
  <c r="R31" i="1" s="1"/>
  <c r="Q32" i="1"/>
  <c r="R32" i="1" s="1"/>
  <c r="R70" i="1"/>
  <c r="R82" i="1"/>
  <c r="R68" i="1"/>
  <c r="Q33" i="1"/>
  <c r="R33" i="1" s="1"/>
  <c r="P187" i="2"/>
  <c r="P76" i="2"/>
  <c r="P159" i="2"/>
  <c r="P93" i="2"/>
  <c r="P131" i="2"/>
  <c r="P60" i="2"/>
  <c r="P173" i="2"/>
  <c r="P35" i="2"/>
  <c r="P145" i="2"/>
  <c r="Q49" i="1"/>
  <c r="R49" i="1" s="1"/>
  <c r="R37" i="1"/>
  <c r="R39" i="1"/>
  <c r="R69" i="1"/>
  <c r="R43" i="1"/>
  <c r="R71" i="1"/>
  <c r="R9" i="1"/>
  <c r="R72" i="1"/>
  <c r="R84" i="1"/>
  <c r="R36" i="1"/>
  <c r="Q93" i="1"/>
  <c r="R93" i="1" s="1"/>
  <c r="R40" i="1"/>
  <c r="Q92" i="1"/>
  <c r="R92" i="1" s="1"/>
  <c r="R83" i="1"/>
  <c r="R76" i="1"/>
  <c r="R73" i="1"/>
  <c r="R85" i="1"/>
  <c r="R38" i="1"/>
  <c r="Q86" i="1"/>
  <c r="R86" i="1" s="1"/>
  <c r="R81" i="1"/>
  <c r="Q91" i="1"/>
  <c r="R91" i="1" s="1"/>
  <c r="Q90" i="1"/>
  <c r="R90" i="1" s="1"/>
  <c r="Q48" i="1"/>
  <c r="R48" i="1" s="1"/>
  <c r="R77" i="1"/>
  <c r="R74" i="1"/>
  <c r="Q16" i="1"/>
  <c r="R16" i="1" s="1"/>
  <c r="Q89" i="1"/>
  <c r="R89" i="1" s="1"/>
  <c r="Q87" i="1"/>
  <c r="R87" i="1" s="1"/>
  <c r="Q17" i="1"/>
  <c r="R17" i="1" s="1"/>
  <c r="Q46" i="1"/>
  <c r="R46" i="1" s="1"/>
  <c r="R10" i="1"/>
  <c r="R15" i="1"/>
  <c r="R11" i="1"/>
  <c r="R6" i="1"/>
  <c r="R8" i="1"/>
  <c r="R7" i="1"/>
  <c r="R14" i="1"/>
  <c r="R13" i="1"/>
  <c r="R12" i="1"/>
  <c r="R18" i="1"/>
  <c r="W25" i="10"/>
  <c r="W23" i="10"/>
  <c r="W8" i="10"/>
  <c r="W11" i="10"/>
  <c r="W17" i="10"/>
  <c r="W7" i="10"/>
  <c r="W12" i="10"/>
  <c r="W18" i="10"/>
  <c r="W13" i="10"/>
  <c r="W19" i="10"/>
  <c r="W14" i="10"/>
  <c r="W20" i="10"/>
  <c r="W9" i="10"/>
  <c r="W15" i="10"/>
  <c r="W21" i="10"/>
  <c r="W24" i="10"/>
  <c r="W10" i="10"/>
  <c r="W16" i="10"/>
  <c r="W22" i="10"/>
  <c r="P209" i="2"/>
  <c r="P25" i="4"/>
  <c r="P8" i="4"/>
  <c r="P9" i="4"/>
  <c r="P10" i="4"/>
  <c r="P11" i="4"/>
  <c r="P12" i="4"/>
  <c r="P7" i="4"/>
  <c r="P33" i="4" s="1"/>
  <c r="P192" i="2"/>
  <c r="P111" i="2"/>
  <c r="P110" i="2"/>
  <c r="P109" i="2"/>
  <c r="P108" i="2"/>
  <c r="P107" i="2"/>
  <c r="P106" i="2"/>
  <c r="P105" i="2"/>
  <c r="P104" i="2"/>
  <c r="P103" i="2"/>
  <c r="P102" i="2"/>
  <c r="P101" i="2"/>
  <c r="P100" i="2"/>
  <c r="P99" i="2"/>
  <c r="P98" i="2"/>
  <c r="P97" i="2"/>
  <c r="P84" i="2"/>
  <c r="P83" i="2"/>
  <c r="P82" i="2"/>
  <c r="P81" i="2"/>
  <c r="P67" i="2"/>
  <c r="P66" i="2"/>
  <c r="P65" i="2"/>
  <c r="P64" i="2"/>
  <c r="P48" i="2"/>
  <c r="P7" i="2"/>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R123" i="1" l="1"/>
  <c r="W27" i="10"/>
  <c r="P85" i="2"/>
  <c r="P112" i="2"/>
  <c r="P193" i="2"/>
  <c r="P19" i="2"/>
  <c r="P222" i="2" s="1"/>
  <c r="P67" i="3"/>
  <c r="P68" i="2" l="1"/>
  <c r="O36" i="1" l="1"/>
  <c r="O42" i="1"/>
  <c r="O43" i="1"/>
  <c r="O38" i="1"/>
  <c r="O44" i="1"/>
  <c r="O45" i="1"/>
  <c r="O46" i="1"/>
  <c r="O47" i="1"/>
  <c r="O40" i="1"/>
  <c r="O48" i="1"/>
  <c r="O37" i="1"/>
  <c r="O39" i="1"/>
  <c r="O41" i="1"/>
  <c r="O49" i="1"/>
</calcChain>
</file>

<file path=xl/sharedStrings.xml><?xml version="1.0" encoding="utf-8"?>
<sst xmlns="http://schemas.openxmlformats.org/spreadsheetml/2006/main" count="1410" uniqueCount="272">
  <si>
    <t>Capacità</t>
  </si>
  <si>
    <t>Compenso Unitario</t>
  </si>
  <si>
    <t>TOTALE</t>
  </si>
  <si>
    <t>Riservato SIAE</t>
  </si>
  <si>
    <t>CODICE</t>
  </si>
  <si>
    <t>Masterizzatori CD non inseriti in PC</t>
  </si>
  <si>
    <t>Masterizzatori DVD non inseriti in PC</t>
  </si>
  <si>
    <t>Mini DVD 1,4 GB</t>
  </si>
  <si>
    <t>Altri apparecchi di registrazione monofunzionali audio</t>
  </si>
  <si>
    <t>Altri apparecchi di registrazione monofunzionali video</t>
  </si>
  <si>
    <t>Altri apparecchi di registrazione polifunzionali audio</t>
  </si>
  <si>
    <t>Altri apparecchi di registrazione polifunzionali video</t>
  </si>
  <si>
    <t>CD-R Audio 74 minuti</t>
  </si>
  <si>
    <t>CD-R Audio 80 minuti</t>
  </si>
  <si>
    <t>CD-RW Audio 74 minuti</t>
  </si>
  <si>
    <t>CD-RW Audio 80 minuti</t>
  </si>
  <si>
    <t>DVD-RW video 30 minuti</t>
  </si>
  <si>
    <t>DVD-RW video 60 minuti</t>
  </si>
  <si>
    <t>DVD-RW video 120 minuti</t>
  </si>
  <si>
    <t>DVD-RW video 240 minuti</t>
  </si>
  <si>
    <t xml:space="preserve">DVD-RW 2,8 GB </t>
  </si>
  <si>
    <t>DVD-RW 4,7 GB</t>
  </si>
  <si>
    <t xml:space="preserve">DVD-RW 8,5 GB </t>
  </si>
  <si>
    <t xml:space="preserve">DVD-RW 9,4 GB </t>
  </si>
  <si>
    <t>BLU RAY 25 GB</t>
  </si>
  <si>
    <t>BLU RAY RW 25 GB</t>
  </si>
  <si>
    <t>BLU RAY 50 GB</t>
  </si>
  <si>
    <t>BLU RAY RW 50 GB</t>
  </si>
  <si>
    <t>CD-R Audio 60 minuti</t>
  </si>
  <si>
    <t>CD-RW Audio 60 minuti</t>
  </si>
  <si>
    <t>MINI CD 200 Mb</t>
  </si>
  <si>
    <t>CD-CARD 70 Mb</t>
  </si>
  <si>
    <t>CD-CARD 66 Mb</t>
  </si>
  <si>
    <t>CD-CARD 50 Mb</t>
  </si>
  <si>
    <t>CD-CARD 35 Mb</t>
  </si>
  <si>
    <t>CD-R DATI 650 Mb</t>
  </si>
  <si>
    <t>CD-R DATI 700 Mb</t>
  </si>
  <si>
    <t>CD-R DATI  800 Mb</t>
  </si>
  <si>
    <t>CD-RW DATI 650 Mb</t>
  </si>
  <si>
    <t>CD-RW DATI 700 Mb</t>
  </si>
  <si>
    <t>CD-RW DATI  800 Mb</t>
  </si>
  <si>
    <t>MINI CD 180 Mb</t>
  </si>
  <si>
    <t>MINI CD 210 Mb</t>
  </si>
  <si>
    <t>MINI CD 250 Mb</t>
  </si>
  <si>
    <t>MINI CD 1 Gb</t>
  </si>
  <si>
    <t>A</t>
  </si>
  <si>
    <t>B</t>
  </si>
  <si>
    <t>CD-R Audio 100 minuti</t>
  </si>
  <si>
    <t>CD-RW Audio 100 minuti</t>
  </si>
  <si>
    <t>C</t>
  </si>
  <si>
    <t>D</t>
  </si>
  <si>
    <t>J</t>
  </si>
  <si>
    <t>G</t>
  </si>
  <si>
    <t>H</t>
  </si>
  <si>
    <t>L</t>
  </si>
  <si>
    <t>CD-R DATI 1300 Mb</t>
  </si>
  <si>
    <t>CD-RW DATI 1300Mb</t>
  </si>
  <si>
    <t>N</t>
  </si>
  <si>
    <t>DVD - R video 30 minuti</t>
  </si>
  <si>
    <t>DVD -R video 60 minuti</t>
  </si>
  <si>
    <t>DVD- R video 120 minuti</t>
  </si>
  <si>
    <t>DVD - R video 240 minuti</t>
  </si>
  <si>
    <t>O</t>
  </si>
  <si>
    <t>P</t>
  </si>
  <si>
    <t xml:space="preserve">DVD R 2,8 GB </t>
  </si>
  <si>
    <t>DVD R  4,7 GB</t>
  </si>
  <si>
    <t xml:space="preserve">DVD R 8,5 GB </t>
  </si>
  <si>
    <t>Q</t>
  </si>
  <si>
    <t>R</t>
  </si>
  <si>
    <t>DVD R 9,4 GB DUAL LAYER</t>
  </si>
  <si>
    <t>S</t>
  </si>
  <si>
    <t>DVD RAM 9.4 GB</t>
  </si>
  <si>
    <t>DVD RAM 8.5 GB</t>
  </si>
  <si>
    <t>DVD RAM 4.7 GB</t>
  </si>
  <si>
    <t>DVD RAM 2.8 GB</t>
  </si>
  <si>
    <t>U</t>
  </si>
  <si>
    <t>E</t>
  </si>
  <si>
    <t>T</t>
  </si>
  <si>
    <t>da &gt;1GB fino a 5 GB</t>
  </si>
  <si>
    <t>da &gt;5 GB fino a 10 GB</t>
  </si>
  <si>
    <t>da &gt;10 GB fino a 20 GB</t>
  </si>
  <si>
    <t>da &gt;20 GB fino a 40 GB</t>
  </si>
  <si>
    <t>da &gt;40 GB fino a 80 GB</t>
  </si>
  <si>
    <t>da &gt;80 GB fino a 120 GB</t>
  </si>
  <si>
    <t>da &gt;120 GB fino a 160 GB</t>
  </si>
  <si>
    <t>da &gt;160 GB fino a 250 GB</t>
  </si>
  <si>
    <t>da &gt;250 GB fino a &lt;400 GB</t>
  </si>
  <si>
    <t>da 400 GB fino a &lt;700 GB</t>
  </si>
  <si>
    <t>da 700 GB fino a &lt;2100 GB</t>
  </si>
  <si>
    <t>da &gt;10 GB a 15 GB</t>
  </si>
  <si>
    <t>da &gt;15 GB fino a &lt;20 GB</t>
  </si>
  <si>
    <r>
      <rPr>
        <sz val="11"/>
        <rFont val="Calibri"/>
        <family val="2"/>
      </rPr>
      <t>≥</t>
    </r>
    <r>
      <rPr>
        <sz val="11"/>
        <rFont val="Calibri"/>
        <family val="2"/>
      </rPr>
      <t xml:space="preserve">180 GB </t>
    </r>
  </si>
  <si>
    <t xml:space="preserve">da 20 GB fino a &lt;40 GB </t>
  </si>
  <si>
    <t>da 40 GB fino a &lt;110 GB</t>
  </si>
  <si>
    <t>da 110 GB fino a &lt;180 GB</t>
  </si>
  <si>
    <t>fino a 8 GB</t>
  </si>
  <si>
    <t>da &gt;8 GB a 16 GB</t>
  </si>
  <si>
    <t>da &gt;16 GB a 32 GB</t>
  </si>
  <si>
    <t xml:space="preserve">Televisori dotati di funzione registrazione </t>
  </si>
  <si>
    <t>Codice SIAE  →</t>
  </si>
  <si>
    <t>Partita IVA     →</t>
  </si>
  <si>
    <t>Codice Fiscale     →</t>
  </si>
  <si>
    <r>
      <t xml:space="preserve">Ragione sociale/Denominazione impresa                                  </t>
    </r>
    <r>
      <rPr>
        <b/>
        <sz val="9"/>
        <rFont val="Calibri"/>
        <family val="2"/>
      </rPr>
      <t>inserire qui →</t>
    </r>
  </si>
  <si>
    <t>≥2100 GB</t>
  </si>
  <si>
    <t>Capacità (GB)</t>
  </si>
  <si>
    <t>da &gt;32 a 64 GB</t>
  </si>
  <si>
    <t>Unità non assoggettate 1</t>
  </si>
  <si>
    <t>Unità non assoggettate 2</t>
  </si>
  <si>
    <t>Unità non assoggettate 3</t>
  </si>
  <si>
    <t>Unità non assoggettate 4</t>
  </si>
  <si>
    <t>Codice esenzione 1</t>
  </si>
  <si>
    <t>Codice esenzione 2</t>
  </si>
  <si>
    <t>Codice esenzione 3</t>
  </si>
  <si>
    <t>Codice esenzione 4</t>
  </si>
  <si>
    <t>PA</t>
  </si>
  <si>
    <t>Esportazioni</t>
  </si>
  <si>
    <t xml:space="preserve">Duplicatori </t>
  </si>
  <si>
    <t xml:space="preserve">Medicali </t>
  </si>
  <si>
    <t>DESCRIZIONE ESENZIONE</t>
  </si>
  <si>
    <t>CODICE PRODOTTO (da inserire in testa al codice prodotto originale)</t>
  </si>
  <si>
    <t>MD</t>
  </si>
  <si>
    <t>DU</t>
  </si>
  <si>
    <t>IT</t>
  </si>
  <si>
    <t>ES</t>
  </si>
  <si>
    <t>Uso esclusivamente professionale</t>
  </si>
  <si>
    <t>PR</t>
  </si>
  <si>
    <t>Inibizione tecnica</t>
  </si>
  <si>
    <t>Cessione a P.A.</t>
  </si>
  <si>
    <t>Unità cedute in esenzione 1</t>
  </si>
  <si>
    <t>Unità cedute in esenzione 2</t>
  </si>
  <si>
    <t>Unità cedute in esenzione 3</t>
  </si>
  <si>
    <t>Unità cedute in esenzione 4</t>
  </si>
  <si>
    <r>
      <t xml:space="preserve">Indirizzo                                                                </t>
    </r>
    <r>
      <rPr>
        <b/>
        <sz val="9"/>
        <rFont val="Calibri"/>
        <family val="2"/>
      </rPr>
      <t>inserire qui →</t>
    </r>
  </si>
  <si>
    <r>
      <t xml:space="preserve">                                   </t>
    </r>
    <r>
      <rPr>
        <b/>
        <sz val="10"/>
        <color indexed="8"/>
        <rFont val="Dosis"/>
      </rPr>
      <t>SOCIETA’ ITALIANA DEGLI AUTORI ED EDITORI (SIAE)</t>
    </r>
  </si>
  <si>
    <t>MEMORIE TRASFERIBILI 2 GB</t>
  </si>
  <si>
    <t>MEMORIE TRASFERIBILI 4 GB</t>
  </si>
  <si>
    <t>MEMORIE TRASFERIBILI 8 GB</t>
  </si>
  <si>
    <t>MEMORIE TRASFERIBILI 16 GB</t>
  </si>
  <si>
    <t>MEMORIE TRASFERIBILI 32 GB</t>
  </si>
  <si>
    <t>MEMORIE TRASFERIBILI 64 GB</t>
  </si>
  <si>
    <t>MEMORIE TRASFERIBILI Altre capacità</t>
  </si>
  <si>
    <t>MEMORIE TRASFERIBILI 128 GB</t>
  </si>
  <si>
    <t>MEMORIE TRASFERIBILI 256 GB</t>
  </si>
  <si>
    <t>MEMORIE TRASFERIBILI 512 GB</t>
  </si>
  <si>
    <t>MEMORIE TRASFERIBILI 1 TB</t>
  </si>
  <si>
    <t>USB STICK 2 GB</t>
  </si>
  <si>
    <t>USB STICK 4 GB</t>
  </si>
  <si>
    <t>USB STICK 8 GB</t>
  </si>
  <si>
    <t>USB STICK 16 GB</t>
  </si>
  <si>
    <t>USB STICK 32 GB</t>
  </si>
  <si>
    <t>USB STICK 64 GB</t>
  </si>
  <si>
    <t>USB STICK 128 GB</t>
  </si>
  <si>
    <t>USB STICK 256 GB</t>
  </si>
  <si>
    <t>USB STICK 512 GB</t>
  </si>
  <si>
    <t>USB STICK 1 TB</t>
  </si>
  <si>
    <t>USB STICK Altre capacità</t>
  </si>
  <si>
    <t>HARD DISK 4000 GB</t>
  </si>
  <si>
    <t>HARD DISK 5000 GB</t>
  </si>
  <si>
    <t>HARD DISK 6000 GB</t>
  </si>
  <si>
    <t>HARD DISK 8000 GB</t>
  </si>
  <si>
    <t>HARD DISK Altre capacità</t>
  </si>
  <si>
    <t>HARD DISK 200 GB</t>
  </si>
  <si>
    <t>HARD DISK 250 GB</t>
  </si>
  <si>
    <t>HARD DISK 256 GB</t>
  </si>
  <si>
    <t>HARD DISK 320 GB</t>
  </si>
  <si>
    <t>HARD DISK 400 GB</t>
  </si>
  <si>
    <t>HARD DISK 500 GB</t>
  </si>
  <si>
    <t>HARD DISK 640 GB</t>
  </si>
  <si>
    <t>HARD DISK 720 GB</t>
  </si>
  <si>
    <t>HARD DISK 750 GB</t>
  </si>
  <si>
    <t>HARD DISK 1000 GB</t>
  </si>
  <si>
    <t>HARD DISK 1500 GB</t>
  </si>
  <si>
    <t>HARD DISK 2000 GB</t>
  </si>
  <si>
    <t>HARD DISK 2500 GB</t>
  </si>
  <si>
    <t>HARD DISK 3000 GB</t>
  </si>
  <si>
    <t>fino a 500 GB</t>
  </si>
  <si>
    <t>da &gt;500 GB a 1,5 TB</t>
  </si>
  <si>
    <t>da &gt;1,5 TB fino a 3 TB</t>
  </si>
  <si>
    <t>&gt;3 TB e oltre</t>
  </si>
  <si>
    <t>da &gt;64 GB a 128 GB</t>
  </si>
  <si>
    <t>da &gt;128 GB a 256 GB</t>
  </si>
  <si>
    <t>da &gt;256 GB a 512 GB</t>
  </si>
  <si>
    <t>da &gt;512 GB a 1 TB</t>
  </si>
  <si>
    <t>Computer</t>
  </si>
  <si>
    <t>fino a 4 GB</t>
  </si>
  <si>
    <t>da &gt;4 GB a 8 GB</t>
  </si>
  <si>
    <t>da &gt;16 a 32 GB</t>
  </si>
  <si>
    <t>da &gt;32 GB a 64 GB</t>
  </si>
  <si>
    <t>&gt;128 GB</t>
  </si>
  <si>
    <t>Decoder dotati di funzione di registrazione</t>
  </si>
  <si>
    <t>fino a 256 MB</t>
  </si>
  <si>
    <t>da &gt;256 MB fino a 384 MB</t>
  </si>
  <si>
    <t>da &gt;384 MB fino a 512 MB</t>
  </si>
  <si>
    <t>da &gt;512 MB fino a 1 GB</t>
  </si>
  <si>
    <t>da &gt;1 GB fino a 5 GB</t>
  </si>
  <si>
    <t>da 700 GB e oltre</t>
  </si>
  <si>
    <t>da &gt;250 GB fino a 400 GB</t>
  </si>
  <si>
    <t>da &gt;400 GB fino a &lt;700 GB</t>
  </si>
  <si>
    <r>
      <t xml:space="preserve">Ai sensi e per gli effetti del Regolamento UE 2016/679 (di seguito “GDPR”), la Società Italiana degli Autori ed Editori (SIAE), in qualità di titolare del trattamento, La informa che i dati conferiti mediante la compilazione del presente modulo saranno trattati per la gestione in tutte le sue fasi delle attività di competenza e verranno da noi conservati fino alla conclusione delle stesse, fatti salvi gli adempimenti di cui alla normativa fiscale. Il conferimento dei dati è obbligatorio per legge e il loro mancato o inesatto conferimento rende impossibile dare seguito alla richiesta (art. 6 par. 1, lett. c del GDPR). Per il trattamento dei Dati Personali in questione, SIAE si avvale anche di altri soggetti, e, in particolare, della Fondazione Copia Privata Italia, tutti nominati Responsabili del trattamento ex art. 28 del GDPR. Lei potrà far valere in qualsiasi momento i diritti di cui agli artt. 15 e ss. del GDPR contattando il Responsabile della protezione dei dati all’indirizzo </t>
    </r>
    <r>
      <rPr>
        <u/>
        <sz val="11"/>
        <color theme="1"/>
        <rFont val="Dosis"/>
      </rPr>
      <t xml:space="preserve">SiaeUfficioDataProtection@siae.it </t>
    </r>
    <r>
      <rPr>
        <sz val="11"/>
        <color theme="1"/>
        <rFont val="Dosis"/>
      </rPr>
      <t>e, laddove ritenesse, infine, che il trattamento avvenga in violazione del GDPR, proporre reclamo all’autorità Garante per la Protezione dei Dati personali, come previsto dall’art. 77 del GDPR stesso ovvero adire le opportune sedi giudiziarie (art. 79 del GDPR).</t>
    </r>
  </si>
  <si>
    <r>
      <t xml:space="preserve">DICHIARAZIONE VENDITE PRODOTTI (ART. 71-SEPTIES, 3, L.D.A.) RELATIVA AL TRIMESTRE                                                      </t>
    </r>
    <r>
      <rPr>
        <b/>
        <sz val="9"/>
        <rFont val="Calibri"/>
        <family val="2"/>
      </rPr>
      <t xml:space="preserve"> inserire qui →</t>
    </r>
  </si>
  <si>
    <t>Memoria non disponibile</t>
  </si>
  <si>
    <t>MN</t>
  </si>
  <si>
    <t>da &gt;1 TB a 2 TB</t>
  </si>
  <si>
    <t>&gt;2 TB e oltre</t>
  </si>
  <si>
    <r>
      <t xml:space="preserve">DICHIARAZIONE VENDITE SUPPORTI (ART. 71-SEPTIES, 3, L.D.A.) RELATIVA AL TRIMESTRE         </t>
    </r>
    <r>
      <rPr>
        <b/>
        <sz val="11"/>
        <color indexed="8"/>
        <rFont val="Calibri"/>
        <family val="2"/>
      </rPr>
      <t>→</t>
    </r>
  </si>
  <si>
    <t>Riservato SIAE Codice</t>
  </si>
  <si>
    <r>
      <t xml:space="preserve">Ragione Sociale/Denomin.Impresa                   </t>
    </r>
    <r>
      <rPr>
        <b/>
        <sz val="9"/>
        <color indexed="8"/>
        <rFont val="Calibri"/>
        <family val="2"/>
      </rPr>
      <t>inserire qui →</t>
    </r>
  </si>
  <si>
    <r>
      <t xml:space="preserve">Indirizzo                                                                         </t>
    </r>
    <r>
      <rPr>
        <b/>
        <sz val="9"/>
        <color indexed="8"/>
        <rFont val="Calibri"/>
        <family val="2"/>
      </rPr>
      <t>inserire qui →</t>
    </r>
  </si>
  <si>
    <t>Partita IVA      →</t>
  </si>
  <si>
    <t>Codice SIAE         →</t>
  </si>
  <si>
    <t>Totale utenti trimestre</t>
  </si>
  <si>
    <t>SPAZIO DI MEMORIZZAZIONE IN CLOUD 2 GB</t>
  </si>
  <si>
    <t>Comp max</t>
  </si>
  <si>
    <t>SPAZIO DI MEMORIZZAZIONE IN CLOUD 5 GB</t>
  </si>
  <si>
    <t>Comp fascia alta</t>
  </si>
  <si>
    <t>SPAZIO DI MEMORIZZAZIONE IN CLOUD 10 GB</t>
  </si>
  <si>
    <t>Arr ecc</t>
  </si>
  <si>
    <t>SPAZIO DI MEMORIZZAZIONE IN CLOUD 15 GB</t>
  </si>
  <si>
    <t>SPAZIO DI MEMORIZZAZIONE IN CLOUD 50 GB</t>
  </si>
  <si>
    <t>SPAZIO DI MEMORIZZAZIONE IN CLOUD 100 GB</t>
  </si>
  <si>
    <t>SPAZIO DI MEMORIZZAZIONE IN CLOUD 200 GB</t>
  </si>
  <si>
    <t>SPAZIO DI MEMORIZZAZIONE IN CLOUD 500 GB</t>
  </si>
  <si>
    <t>SPAZIO DI MEMORIZZAZIONE IN CLOUD 1000 GB</t>
  </si>
  <si>
    <t>SPAZIO DI MEMORIZZAZIONE IN CLOUD 2000 GB</t>
  </si>
  <si>
    <t>SPAZIO DI MEMORIZZAZIONE IN CLOUD 3000 GB</t>
  </si>
  <si>
    <t>SPAZIO DI MEMORIZZAZIONE IN CLOUD 5000 GB</t>
  </si>
  <si>
    <t>SPAZIO DI MEMORIZZAZIONE IN CLOUD 6000 GB</t>
  </si>
  <si>
    <t>SPAZIO DI MEMORIZZAZIONE IN CLOUD 8000 GB</t>
  </si>
  <si>
    <t>SPAZIO DI MEMORIZZAZIONE IN CLOUD 10000 GB</t>
  </si>
  <si>
    <t>SPAZIO DI MEMORIZZAZIONE IN CLOUD 12000 GB</t>
  </si>
  <si>
    <t>SPAZIO DI MEMORIZZAZIONE IN CLOUD Altre Capacità</t>
  </si>
  <si>
    <t>Totale unità cedute in esenzione</t>
  </si>
  <si>
    <t>Compenso totale NON DOVUTO per unità in esenzione</t>
  </si>
  <si>
    <t>Descrizione - lett. da a) a c) D.M. 23 febbraio 2026</t>
  </si>
  <si>
    <t>Descrizione - lett. g) D.M. 23 febbraio 2026</t>
  </si>
  <si>
    <t>Descrizione - lett. h) D.M. 23 febbraio 2026</t>
  </si>
  <si>
    <t>Descrizione - lett. i) D.M. 23 febbraio 2026</t>
  </si>
  <si>
    <t>Descrizione - D.M. 23 febbraio 2026 lett. j) Memoria o Hard Disk integrato in apparecchio multimediale audio-video</t>
  </si>
  <si>
    <t>Descrizione - D.M. 23 febbraio 2026  lett. k) Memoria o Hard Disk integrato in lettore Mp3 o analoghi</t>
  </si>
  <si>
    <t>Descrizione - D.M. 23 febbraio 2026  lett. l) Hard Disk multimediale per riproduzione audio/video</t>
  </si>
  <si>
    <t>Descrizione - D.M. 23 febbraio 2026 lett. m) Memoria o Hard Disk integrato in videoregistratore, decoder, tv</t>
  </si>
  <si>
    <t>Descrizione - D.M. 23 febbraio 2026 lett. r) Memoria o Hard Disk integrato in altro dispositivo</t>
  </si>
  <si>
    <t>Descrizione - D.M. 23 febbraio 2026 lett. n) Memoria o Hard Disk integrato in dispositivo di telefonia mobile (c.d. Smartphone)</t>
  </si>
  <si>
    <t>Descrizione - D.M. 23 febbraio 2026 lett. n) Memoria o Hard Disk integrato in dispositivo di comunicazione (c.d. Tablet)</t>
  </si>
  <si>
    <t>Descrizione - D.M. 23 febbraio 2026  lett. o) Computer</t>
  </si>
  <si>
    <t>Descrizione - D.M. 23 febbraio 2026 lett. p) Memoria o Hard Disk integrato in dispositivi indossabili (c.d. Smartwatch, Fitness tracker o similari)</t>
  </si>
  <si>
    <t>Descrizione - D.M. 23 febbraio 2026 lett. d) e e) Apparecchi di registrazione senza memoria o hard disk integrati</t>
  </si>
  <si>
    <t>Descrizione - D.M. 23 febbraio 2026  lett. f) Televisori e decoder aventi funz di reg diversi da quelli di cui alla lett. m)</t>
  </si>
  <si>
    <t xml:space="preserve">Descrizione - D.M. 23 febbraio 2026 lett. q) </t>
  </si>
  <si>
    <t xml:space="preserve">Compenso per utente </t>
  </si>
  <si>
    <t>Compenso totale NON DOVUTO per esenzione</t>
  </si>
  <si>
    <t>Utenti Mese 1</t>
  </si>
  <si>
    <t>Utenti Mese 2</t>
  </si>
  <si>
    <t>Utenti Mese 3</t>
  </si>
  <si>
    <t xml:space="preserve">≥180 GB </t>
  </si>
  <si>
    <t>Compenso</t>
  </si>
  <si>
    <t>Descrizione - D.M. 23 febbraio 2026 lett. j) Memoria o Hard Disk integrato in apparecchio multimediale audio-video RICONDIZIONATI</t>
  </si>
  <si>
    <t>Descrizione - D.M. 23 febbraio 2026  lett. k) Memoria o Hard Disk integrato in lettore Mp3 o analoghi RICONDIZIONATI</t>
  </si>
  <si>
    <t>Descrizione - D.M. 23 febbraio 2026  lett. l) Hard Disk multimediale per riproduzione audio/video RICONDIZIONATI</t>
  </si>
  <si>
    <t>Descrizione - D.M. 23 febbraio 2026 lett. m) Memoria o Hard Disk integrato in videoregistratore, decoder, tv RICONDIZIONATI</t>
  </si>
  <si>
    <t>Descrizione - D.M. 23 febbraio 2026 lett. r) Memoria o Hard Disk integrato in altro dispositivo RICONDIZIONATI</t>
  </si>
  <si>
    <t>Descrizione - D.M. 23 febbraio 2026 lett. n) Memoria o Hard Disk integrato in dispositivo di telefonia mobile (c.d. Smartphone) RICONDIZIONATI</t>
  </si>
  <si>
    <t>Descrizione - D.M. 23 febbraio 2026 lett. n) Memoria o Hard Disk integrato in dispositivo di comunicazione (c.d. Tablet) RICONDIZIONATI</t>
  </si>
  <si>
    <t>Descrizione - D.M. 23 febbraio 2026  lett. o) Computer RICONDIZIONATI</t>
  </si>
  <si>
    <t>Descrizione - D.M. 23 febbraio 2026 lett. p) Memoria o Hard Disk integrato in dispositivi indossabili (c.d. Smartwatch, Fitness tracker o similari) RICONDIZIONATI</t>
  </si>
  <si>
    <t>Descrizione - D.M. 23 febbraio 2026 lett. d) e e) Apparecchi di registrazione senza memoria o hard disk integrati RICONDIZIONATI</t>
  </si>
  <si>
    <t>Descrizione - D.M. 23 febbraio 2026  lett. f) Televisori e decoder aventi funz di reg diversi da quelli di cui alla lett. m) RICONDIZIONATI</t>
  </si>
  <si>
    <t>Descrizione - lett. g) D.M. 23 febbraio 2026
RICONDIZIONATI</t>
  </si>
  <si>
    <t>Descrizione - lett. h) D.M. 23 febbraio 2026
RICONDIZIONATI</t>
  </si>
  <si>
    <t>Descrizione - lett. i) D.M. 23 febbraio 2026
RICONDIZIONATI</t>
  </si>
  <si>
    <t>Imponibile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</si>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</sst>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quot;€&quot;\ #,##0.00"/>
    <numFmt numFmtId="166" formatCode="&quot;€&quot;\ #,##0.0000"/>
    <numFmt numFmtId="167" formatCode="&quot;€&quot;\ #,##0.000"/>
    <numFmt numFmtId="168" formatCode="&quot;€&quot;\ #,##0.000;[Red]\-&quot;€&quot;\ #,##0.000"/>
  </numFmts>
  <fonts count="37" x14ac:knownFonts="1">
    <font>
      <sz val="11"/>
      <color theme="1"/>
      <name val="Calibri"/>
      <family val="2"/>
      <scheme val="minor"/>
    </font>
    <font>
      <sz val="10"/>
      <name val="Arial"/>
      <family val="2"/>
    </font>
    <font>
      <sz val="11"/>
      <name val="Calibri"/>
      <family val="2"/>
    </font>
    <font>
      <b/>
      <sz val="9"/>
      <name val="Calibri"/>
      <family val="2"/>
    </font>
    <font>
      <b/>
      <sz val="11"/>
      <color theme="1"/>
      <name val="Calibri"/>
      <family val="2"/>
      <scheme val="minor"/>
    </font>
    <font>
      <b/>
      <sz val="11"/>
      <name val="Calibri"/>
      <family val="2"/>
      <scheme val="minor"/>
    </font>
    <font>
      <sz val="12"/>
      <name val="Calibri"/>
      <family val="2"/>
      <scheme val="minor"/>
    </font>
    <font>
      <b/>
      <sz val="12"/>
      <name val="Calibri"/>
      <family val="2"/>
      <scheme val="minor"/>
    </font>
    <font>
      <sz val="11"/>
      <name val="Calibri"/>
      <family val="2"/>
      <scheme val="minor"/>
    </font>
    <font>
      <b/>
      <sz val="11"/>
      <color rgb="FFFF0000"/>
      <name val="Calibri"/>
      <family val="2"/>
      <scheme val="minor"/>
    </font>
    <font>
      <b/>
      <sz val="14"/>
      <color theme="1"/>
      <name val="Calibri"/>
      <family val="2"/>
      <scheme val="minor"/>
    </font>
    <font>
      <sz val="11"/>
      <color rgb="FF000000"/>
      <name val="Calibri"/>
      <family val="2"/>
    </font>
    <font>
      <sz val="8"/>
      <color theme="1"/>
      <name val="Calibri"/>
      <family val="2"/>
      <scheme val="minor"/>
    </font>
    <font>
      <b/>
      <sz val="8"/>
      <color theme="1"/>
      <name val="Arial"/>
      <family val="2"/>
    </font>
    <font>
      <b/>
      <sz val="14"/>
      <name val="Calibri"/>
      <family val="2"/>
      <scheme val="minor"/>
    </font>
    <font>
      <sz val="8"/>
      <color theme="1"/>
      <name val="Arial"/>
      <family val="2"/>
    </font>
    <font>
      <b/>
      <sz val="10"/>
      <name val="Calibri"/>
      <family val="2"/>
      <scheme val="minor"/>
    </font>
    <font>
      <b/>
      <sz val="10"/>
      <color theme="1"/>
      <name val="Arial"/>
      <family val="2"/>
    </font>
    <font>
      <b/>
      <sz val="10"/>
      <color indexed="8"/>
      <name val="Dosis"/>
    </font>
    <font>
      <sz val="10"/>
      <color theme="1"/>
      <name val="Calibri"/>
      <family val="2"/>
      <scheme val="minor"/>
    </font>
    <font>
      <sz val="11"/>
      <color theme="1"/>
      <name val="Dosis"/>
    </font>
    <font>
      <u/>
      <sz val="11"/>
      <color theme="1"/>
      <name val="Dosis"/>
    </font>
    <font>
      <sz val="11"/>
      <color rgb="FFFF0000"/>
      <name val="Calibri"/>
      <family val="2"/>
      <scheme val="minor"/>
    </font>
    <font>
      <b/>
      <sz val="11"/>
      <color indexed="8"/>
      <name val="Calibri"/>
      <family val="2"/>
    </font>
    <font>
      <b/>
      <sz val="9"/>
      <color indexed="8"/>
      <name val="Calibri"/>
      <family val="2"/>
    </font>
    <font>
      <sz val="9"/>
      <color theme="1"/>
      <name val="Calibri"/>
      <family val="2"/>
      <scheme val="minor"/>
    </font>
    <font>
      <b/>
      <sz val="9"/>
      <color theme="1"/>
      <name val="Calibri"/>
      <family val="2"/>
      <scheme val="minor"/>
    </font>
    <font>
      <sz val="11"/>
      <color rgb="FFFF0000"/>
      <name val="Calibri"/>
      <family val="2"/>
    </font>
    <font>
      <b/>
      <sz val="11"/>
      <color rgb="FF00B050"/>
      <name val="Calibri"/>
      <family val="2"/>
      <scheme val="minor"/>
    </font>
    <font>
      <sz val="11"/>
      <color rgb="FF00B050"/>
      <name val="Calibri"/>
      <family val="2"/>
      <scheme val="minor"/>
    </font>
    <font>
      <b/>
      <sz val="12"/>
      <color rgb="FF00B050"/>
      <name val="Calibri"/>
      <family val="2"/>
      <scheme val="minor"/>
    </font>
    <font>
      <b/>
      <sz val="10"/>
      <color rgb="FF00B050"/>
      <name val="Calibri"/>
      <family val="2"/>
      <scheme val="minor"/>
    </font>
    <font>
      <sz val="11"/>
      <color rgb="FF00B050"/>
      <name val="Calibri"/>
      <family val="2"/>
    </font>
    <font>
      <sz val="12"/>
      <color rgb="FF00B050"/>
      <name val="Calibri"/>
      <family val="2"/>
      <scheme val="minor"/>
    </font>
    <font>
      <sz val="9"/>
      <color rgb="FF00B050"/>
      <name val="Calibri"/>
      <family val="2"/>
      <scheme val="minor"/>
    </font>
    <font>
      <b/>
      <sz val="9"/>
      <color rgb="FF00B050"/>
      <name val="Calibri"/>
      <family val="2"/>
      <scheme val="minor"/>
    </font>
    <font>
      <b/>
      <sz val="14"/>
      <color rgb="FF00B05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s>
  <cellStyleXfs count="2">
    <xf numFmtId="0" fontId="0" fillId="0" borderId="0"/>
    <xf numFmtId="0" fontId="1" fillId="0" borderId="0"/>
  </cellStyleXfs>
  <cellXfs count="301">
    <xf numFmtId="0" fontId="0" fillId="0" borderId="0" xfId="0"/>
    <xf numFmtId="0" fontId="0" fillId="0" borderId="3" xfId="0" applyBorder="1" applyProtection="1">
      <protection locked="0"/>
    </xf>
    <xf numFmtId="0" fontId="0" fillId="0" borderId="4" xfId="0" applyBorder="1" applyAlignment="1" applyProtection="1">
      <alignment horizontal="center"/>
      <protection locked="0"/>
    </xf>
    <xf numFmtId="0" fontId="6" fillId="0" borderId="4" xfId="1" applyFont="1" applyBorder="1" applyProtection="1">
      <protection locked="0"/>
    </xf>
    <xf numFmtId="0" fontId="0" fillId="0" borderId="4" xfId="0" applyBorder="1" applyProtection="1">
      <protection locked="0"/>
    </xf>
    <xf numFmtId="0" fontId="6" fillId="0" borderId="5" xfId="1" applyFont="1" applyBorder="1" applyProtection="1">
      <protection locked="0"/>
    </xf>
    <xf numFmtId="0" fontId="7" fillId="0" borderId="4" xfId="1" applyFont="1" applyBorder="1" applyProtection="1">
      <protection hidden="1"/>
    </xf>
    <xf numFmtId="0" fontId="7" fillId="0" borderId="4" xfId="1" applyFont="1" applyBorder="1" applyAlignment="1" applyProtection="1">
      <alignment horizontal="center"/>
      <protection hidden="1"/>
    </xf>
    <xf numFmtId="0" fontId="6" fillId="0" borderId="4" xfId="1" applyFont="1" applyBorder="1" applyProtection="1">
      <protection hidden="1"/>
    </xf>
    <xf numFmtId="2" fontId="6" fillId="0" borderId="4" xfId="1" applyNumberFormat="1" applyFont="1" applyBorder="1" applyProtection="1">
      <protection hidden="1"/>
    </xf>
    <xf numFmtId="0" fontId="7" fillId="3" borderId="4" xfId="1" applyFont="1" applyFill="1" applyBorder="1" applyAlignment="1" applyProtection="1">
      <alignment horizontal="center"/>
      <protection hidden="1"/>
    </xf>
    <xf numFmtId="0" fontId="6" fillId="3" borderId="4" xfId="1" applyFont="1" applyFill="1" applyBorder="1" applyProtection="1">
      <protection hidden="1"/>
    </xf>
    <xf numFmtId="0" fontId="4" fillId="0" borderId="4" xfId="0" applyFont="1" applyBorder="1" applyAlignment="1" applyProtection="1">
      <alignment horizontal="center"/>
      <protection hidden="1"/>
    </xf>
    <xf numFmtId="0" fontId="0" fillId="0" borderId="0" xfId="0" applyProtection="1">
      <protection hidden="1"/>
    </xf>
    <xf numFmtId="0" fontId="0" fillId="0" borderId="4" xfId="0" applyBorder="1" applyProtection="1">
      <protection hidden="1"/>
    </xf>
    <xf numFmtId="0" fontId="0" fillId="0" borderId="6" xfId="0" applyBorder="1" applyProtection="1">
      <protection hidden="1"/>
    </xf>
    <xf numFmtId="0" fontId="0" fillId="0" borderId="3" xfId="0" applyBorder="1" applyProtection="1">
      <protection hidden="1"/>
    </xf>
    <xf numFmtId="165" fontId="0" fillId="0" borderId="4" xfId="0" applyNumberFormat="1" applyBorder="1" applyProtection="1">
      <protection hidden="1"/>
    </xf>
    <xf numFmtId="0" fontId="8" fillId="0" borderId="6" xfId="0" applyFont="1" applyBorder="1" applyProtection="1">
      <protection hidden="1"/>
    </xf>
    <xf numFmtId="0" fontId="9" fillId="0" borderId="0" xfId="0" applyFont="1" applyProtection="1">
      <protection hidden="1"/>
    </xf>
    <xf numFmtId="165" fontId="0" fillId="0" borderId="0" xfId="0" applyNumberFormat="1" applyProtection="1">
      <protection hidden="1"/>
    </xf>
    <xf numFmtId="164" fontId="11" fillId="0" borderId="4" xfId="0" applyNumberFormat="1" applyFont="1" applyBorder="1" applyAlignment="1" applyProtection="1">
      <alignment horizontal="center"/>
      <protection hidden="1"/>
    </xf>
    <xf numFmtId="164" fontId="0" fillId="0" borderId="4" xfId="0" applyNumberFormat="1" applyBorder="1" applyProtection="1">
      <protection hidden="1"/>
    </xf>
    <xf numFmtId="164" fontId="0" fillId="0" borderId="0" xfId="0" applyNumberFormat="1" applyProtection="1">
      <protection hidden="1"/>
    </xf>
    <xf numFmtId="164" fontId="0" fillId="0" borderId="5" xfId="0" applyNumberFormat="1" applyBorder="1" applyProtection="1">
      <protection hidden="1"/>
    </xf>
    <xf numFmtId="0" fontId="4" fillId="0" borderId="0" xfId="0" applyFont="1" applyAlignment="1" applyProtection="1">
      <alignment horizontal="center"/>
      <protection hidden="1"/>
    </xf>
    <xf numFmtId="0" fontId="12" fillId="0" borderId="0" xfId="0" applyFont="1"/>
    <xf numFmtId="0" fontId="5" fillId="0" borderId="4" xfId="0" applyFont="1" applyBorder="1" applyAlignment="1" applyProtection="1">
      <alignment horizontal="center"/>
      <protection hidden="1"/>
    </xf>
    <xf numFmtId="164" fontId="2" fillId="0" borderId="4" xfId="0" applyNumberFormat="1" applyFont="1" applyBorder="1" applyAlignment="1" applyProtection="1">
      <alignment horizontal="center"/>
      <protection hidden="1"/>
    </xf>
    <xf numFmtId="0" fontId="8" fillId="0" borderId="0" xfId="0" applyFont="1" applyProtection="1">
      <protection hidden="1"/>
    </xf>
    <xf numFmtId="164" fontId="11" fillId="0" borderId="4" xfId="0" applyNumberFormat="1" applyFont="1" applyBorder="1" applyAlignment="1" applyProtection="1">
      <alignment horizontal="center" vertical="center"/>
      <protection hidden="1"/>
    </xf>
    <xf numFmtId="164" fontId="0" fillId="0" borderId="4" xfId="0" applyNumberFormat="1" applyBorder="1" applyAlignment="1" applyProtection="1">
      <alignment vertical="center"/>
      <protection hidden="1"/>
    </xf>
    <xf numFmtId="2" fontId="6" fillId="0" borderId="4" xfId="1" applyNumberFormat="1" applyFont="1" applyBorder="1" applyProtection="1">
      <protection locked="0"/>
    </xf>
    <xf numFmtId="0" fontId="0" fillId="0" borderId="8" xfId="0" applyBorder="1" applyProtection="1">
      <protection hidden="1"/>
    </xf>
    <xf numFmtId="0" fontId="0" fillId="0" borderId="6" xfId="0" applyBorder="1" applyAlignment="1" applyProtection="1">
      <alignment horizontal="left" wrapText="1"/>
      <protection hidden="1"/>
    </xf>
    <xf numFmtId="0" fontId="0" fillId="0" borderId="6" xfId="0" applyBorder="1" applyAlignment="1" applyProtection="1">
      <alignment wrapText="1"/>
      <protection hidden="1"/>
    </xf>
    <xf numFmtId="0" fontId="8" fillId="0" borderId="10" xfId="0" applyFont="1" applyBorder="1" applyProtection="1">
      <protection hidden="1"/>
    </xf>
    <xf numFmtId="0" fontId="8" fillId="0" borderId="3" xfId="0" applyFont="1" applyBorder="1" applyProtection="1">
      <protection locked="0"/>
    </xf>
    <xf numFmtId="0" fontId="0" fillId="0" borderId="3" xfId="0" applyBorder="1" applyAlignment="1" applyProtection="1">
      <alignment horizontal="center"/>
      <protection locked="0"/>
    </xf>
    <xf numFmtId="0" fontId="8" fillId="0" borderId="3" xfId="0" applyFont="1" applyBorder="1" applyAlignment="1" applyProtection="1">
      <alignment horizontal="center"/>
      <protection locked="0"/>
    </xf>
    <xf numFmtId="0" fontId="0" fillId="0" borderId="3" xfId="0" applyBorder="1" applyAlignment="1" applyProtection="1">
      <alignment vertical="center"/>
      <protection locked="0"/>
    </xf>
    <xf numFmtId="0" fontId="5" fillId="0" borderId="4" xfId="0" applyFont="1" applyBorder="1" applyAlignment="1" applyProtection="1">
      <alignment horizontal="center" vertical="center"/>
      <protection hidden="1"/>
    </xf>
    <xf numFmtId="164" fontId="11" fillId="0" borderId="0" xfId="0" applyNumberFormat="1" applyFont="1" applyAlignment="1" applyProtection="1">
      <alignment horizontal="justify"/>
      <protection hidden="1"/>
    </xf>
    <xf numFmtId="49" fontId="0" fillId="0" borderId="3" xfId="0" applyNumberFormat="1" applyBorder="1" applyAlignment="1" applyProtection="1">
      <alignment vertical="center" wrapText="1"/>
      <protection hidden="1"/>
    </xf>
    <xf numFmtId="165" fontId="4" fillId="0" borderId="4" xfId="0" applyNumberFormat="1" applyFont="1" applyBorder="1" applyAlignment="1" applyProtection="1">
      <alignment horizontal="center" vertical="center"/>
      <protection hidden="1"/>
    </xf>
    <xf numFmtId="0" fontId="2" fillId="0" borderId="6" xfId="0" applyFont="1" applyBorder="1" applyProtection="1">
      <protection hidden="1"/>
    </xf>
    <xf numFmtId="0" fontId="0" fillId="4" borderId="4" xfId="0" applyFill="1" applyBorder="1" applyProtection="1">
      <protection hidden="1"/>
    </xf>
    <xf numFmtId="0" fontId="0" fillId="4" borderId="3" xfId="0" applyFill="1" applyBorder="1" applyProtection="1">
      <protection hidden="1"/>
    </xf>
    <xf numFmtId="0" fontId="0" fillId="4" borderId="4" xfId="0" applyFill="1" applyBorder="1" applyAlignment="1" applyProtection="1">
      <alignment horizontal="center"/>
      <protection hidden="1"/>
    </xf>
    <xf numFmtId="164" fontId="4" fillId="4" borderId="4" xfId="0" applyNumberFormat="1" applyFont="1" applyFill="1" applyBorder="1" applyProtection="1">
      <protection hidden="1"/>
    </xf>
    <xf numFmtId="0" fontId="0" fillId="4" borderId="9" xfId="0" applyFill="1" applyBorder="1" applyProtection="1">
      <protection hidden="1"/>
    </xf>
    <xf numFmtId="0" fontId="6" fillId="0" borderId="10" xfId="1" applyFont="1" applyBorder="1" applyAlignment="1" applyProtection="1">
      <alignment horizontal="center"/>
      <protection hidden="1"/>
    </xf>
    <xf numFmtId="0" fontId="14" fillId="0" borderId="4" xfId="1" applyFont="1" applyBorder="1" applyAlignment="1" applyProtection="1">
      <alignment horizontal="left"/>
      <protection hidden="1"/>
    </xf>
    <xf numFmtId="0" fontId="4" fillId="0" borderId="7" xfId="0" applyFont="1" applyBorder="1" applyAlignment="1" applyProtection="1">
      <alignment horizontal="center" vertical="center"/>
      <protection hidden="1"/>
    </xf>
    <xf numFmtId="0" fontId="0" fillId="5" borderId="4" xfId="0" applyFill="1" applyBorder="1" applyAlignment="1" applyProtection="1">
      <alignment horizontal="center"/>
      <protection hidden="1"/>
    </xf>
    <xf numFmtId="164" fontId="0" fillId="5" borderId="4" xfId="0" applyNumberFormat="1" applyFill="1" applyBorder="1" applyProtection="1">
      <protection hidden="1"/>
    </xf>
    <xf numFmtId="0" fontId="7" fillId="0" borderId="14" xfId="1" applyFont="1" applyBorder="1" applyAlignment="1" applyProtection="1">
      <alignment horizontal="center" vertical="center" wrapText="1"/>
      <protection hidden="1"/>
    </xf>
    <xf numFmtId="0" fontId="4" fillId="0" borderId="13" xfId="0" applyFont="1" applyBorder="1" applyAlignment="1" applyProtection="1">
      <alignment horizontal="center"/>
      <protection hidden="1"/>
    </xf>
    <xf numFmtId="0" fontId="4" fillId="5" borderId="2" xfId="0" applyFont="1" applyFill="1" applyBorder="1" applyAlignment="1" applyProtection="1">
      <alignment horizontal="center"/>
      <protection hidden="1"/>
    </xf>
    <xf numFmtId="0" fontId="0" fillId="0" borderId="7" xfId="0" applyBorder="1" applyProtection="1">
      <protection hidden="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165" fontId="4" fillId="0" borderId="4"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165" fontId="0" fillId="4" borderId="4" xfId="0" applyNumberFormat="1" applyFill="1" applyBorder="1" applyProtection="1">
      <protection hidden="1"/>
    </xf>
    <xf numFmtId="164" fontId="11" fillId="0" borderId="0" xfId="0" applyNumberFormat="1" applyFont="1" applyAlignment="1" applyProtection="1">
      <alignment horizontal="center"/>
      <protection hidden="1"/>
    </xf>
    <xf numFmtId="0" fontId="6" fillId="3" borderId="4" xfId="1" applyFont="1" applyFill="1" applyBorder="1" applyProtection="1">
      <protection locked="0"/>
    </xf>
    <xf numFmtId="0" fontId="0" fillId="4" borderId="6" xfId="0" applyFill="1" applyBorder="1" applyProtection="1">
      <protection hidden="1"/>
    </xf>
    <xf numFmtId="0" fontId="0" fillId="0" borderId="18" xfId="0" applyBorder="1" applyAlignment="1" applyProtection="1">
      <alignment horizontal="center"/>
      <protection locked="0"/>
    </xf>
    <xf numFmtId="0" fontId="13" fillId="0" borderId="0" xfId="0" applyFont="1" applyAlignment="1">
      <alignment horizontal="left"/>
    </xf>
    <xf numFmtId="0" fontId="12" fillId="0" borderId="0" xfId="0" applyFont="1" applyAlignment="1">
      <alignment horizontal="left"/>
    </xf>
    <xf numFmtId="0" fontId="16" fillId="0" borderId="14" xfId="1" applyFont="1" applyBorder="1" applyAlignment="1" applyProtection="1">
      <alignment horizontal="center" vertical="center" wrapText="1"/>
      <protection hidden="1"/>
    </xf>
    <xf numFmtId="0" fontId="7" fillId="0" borderId="20" xfId="1" applyFont="1" applyBorder="1" applyAlignment="1" applyProtection="1">
      <alignment horizontal="center" vertical="center" wrapText="1"/>
      <protection hidden="1"/>
    </xf>
    <xf numFmtId="0" fontId="7" fillId="5" borderId="5" xfId="1" applyFont="1" applyFill="1" applyBorder="1" applyProtection="1">
      <protection hidden="1"/>
    </xf>
    <xf numFmtId="0" fontId="7" fillId="5" borderId="17" xfId="1" applyFont="1" applyFill="1" applyBorder="1" applyProtection="1">
      <protection hidden="1"/>
    </xf>
    <xf numFmtId="0" fontId="7" fillId="5" borderId="7" xfId="1" applyFont="1" applyFill="1" applyBorder="1" applyProtection="1">
      <protection hidden="1"/>
    </xf>
    <xf numFmtId="0" fontId="5" fillId="4" borderId="7" xfId="1" applyFont="1" applyFill="1" applyBorder="1" applyProtection="1">
      <protection hidden="1"/>
    </xf>
    <xf numFmtId="0" fontId="5" fillId="4" borderId="7" xfId="1" applyFont="1" applyFill="1" applyBorder="1" applyAlignment="1" applyProtection="1">
      <alignment horizontal="center"/>
      <protection hidden="1"/>
    </xf>
    <xf numFmtId="0" fontId="16" fillId="0" borderId="19" xfId="1" applyFont="1" applyBorder="1" applyAlignment="1" applyProtection="1">
      <alignment horizontal="center" vertical="center" wrapText="1"/>
      <protection hidden="1"/>
    </xf>
    <xf numFmtId="0" fontId="5" fillId="4" borderId="17" xfId="1" applyFont="1" applyFill="1" applyBorder="1" applyProtection="1">
      <protection hidden="1"/>
    </xf>
    <xf numFmtId="0" fontId="5" fillId="4" borderId="17" xfId="1" applyFont="1" applyFill="1" applyBorder="1" applyAlignment="1" applyProtection="1">
      <alignment horizontal="center"/>
      <protection hidden="1"/>
    </xf>
    <xf numFmtId="0" fontId="0" fillId="0" borderId="9" xfId="0" applyBorder="1" applyAlignment="1" applyProtection="1">
      <alignment horizontal="center" vertical="center" wrapText="1"/>
      <protection hidden="1"/>
    </xf>
    <xf numFmtId="0" fontId="0" fillId="4" borderId="17" xfId="0" applyFill="1" applyBorder="1"/>
    <xf numFmtId="0" fontId="0" fillId="4" borderId="7" xfId="0" applyFill="1" applyBorder="1"/>
    <xf numFmtId="0" fontId="10" fillId="0" borderId="0" xfId="0" applyFont="1" applyAlignment="1" applyProtection="1">
      <alignment horizontal="center"/>
      <protection hidden="1"/>
    </xf>
    <xf numFmtId="0" fontId="6" fillId="0" borderId="4" xfId="1" applyFont="1" applyBorder="1" applyProtection="1">
      <protection locked="0" hidden="1"/>
    </xf>
    <xf numFmtId="0" fontId="0" fillId="4" borderId="0" xfId="0" applyFill="1" applyProtection="1">
      <protection hidden="1"/>
    </xf>
    <xf numFmtId="0" fontId="5" fillId="0" borderId="1" xfId="0" applyFont="1" applyBorder="1" applyProtection="1">
      <protection locked="0" hidden="1"/>
    </xf>
    <xf numFmtId="0" fontId="0" fillId="0" borderId="0" xfId="0" applyProtection="1">
      <protection locked="0" hidden="1"/>
    </xf>
    <xf numFmtId="0" fontId="0" fillId="0" borderId="5" xfId="0" applyBorder="1" applyProtection="1">
      <protection hidden="1"/>
    </xf>
    <xf numFmtId="0" fontId="5" fillId="0" borderId="1" xfId="0" applyFont="1" applyBorder="1" applyProtection="1">
      <protection locked="0"/>
    </xf>
    <xf numFmtId="0" fontId="8" fillId="0" borderId="4" xfId="0" applyFont="1" applyBorder="1" applyProtection="1">
      <protection hidden="1"/>
    </xf>
    <xf numFmtId="0" fontId="8" fillId="0" borderId="3" xfId="0" applyFont="1" applyBorder="1" applyProtection="1">
      <protection hidden="1"/>
    </xf>
    <xf numFmtId="49" fontId="8" fillId="0" borderId="3" xfId="0" applyNumberFormat="1" applyFont="1" applyBorder="1" applyAlignment="1" applyProtection="1">
      <alignment vertical="center" wrapText="1"/>
      <protection hidden="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wrapText="1"/>
      <protection hidden="1"/>
    </xf>
    <xf numFmtId="0" fontId="0" fillId="0" borderId="0" xfId="0" applyAlignment="1">
      <alignment horizontal="center" wrapText="1"/>
    </xf>
    <xf numFmtId="0" fontId="22" fillId="0" borderId="0" xfId="0" applyFont="1" applyAlignment="1" applyProtection="1">
      <alignment horizontal="center" wrapText="1"/>
      <protection hidden="1"/>
    </xf>
    <xf numFmtId="0" fontId="22" fillId="0" borderId="0" xfId="0" applyFont="1" applyAlignment="1">
      <alignment horizontal="center" wrapText="1"/>
    </xf>
    <xf numFmtId="0" fontId="0" fillId="0" borderId="9" xfId="0" applyBorder="1" applyProtection="1">
      <protection locked="0"/>
    </xf>
    <xf numFmtId="0" fontId="0" fillId="0" borderId="0" xfId="0" applyAlignment="1" applyProtection="1">
      <alignment horizontal="center"/>
      <protection hidden="1"/>
    </xf>
    <xf numFmtId="0" fontId="4" fillId="3" borderId="15" xfId="0" applyFont="1" applyFill="1" applyBorder="1" applyAlignment="1" applyProtection="1">
      <alignment horizontal="center" vertical="center"/>
      <protection hidden="1"/>
    </xf>
    <xf numFmtId="0" fontId="4" fillId="3" borderId="16" xfId="0" applyFont="1" applyFill="1" applyBorder="1" applyAlignment="1" applyProtection="1">
      <alignment horizontal="center"/>
      <protection hidden="1"/>
    </xf>
    <xf numFmtId="49" fontId="4" fillId="0" borderId="4" xfId="0" applyNumberFormat="1" applyFont="1" applyBorder="1" applyProtection="1">
      <protection locked="0" hidden="1"/>
    </xf>
    <xf numFmtId="166" fontId="0" fillId="0" borderId="4" xfId="0" applyNumberFormat="1" applyBorder="1" applyProtection="1">
      <protection hidden="1"/>
    </xf>
    <xf numFmtId="0" fontId="25" fillId="6" borderId="0" xfId="0" applyFont="1" applyFill="1" applyAlignment="1" applyProtection="1">
      <alignment horizontal="center"/>
      <protection hidden="1"/>
    </xf>
    <xf numFmtId="0" fontId="26" fillId="6" borderId="0" xfId="0" applyFont="1" applyFill="1" applyAlignment="1" applyProtection="1">
      <alignment horizontal="center"/>
      <protection hidden="1"/>
    </xf>
    <xf numFmtId="0" fontId="25" fillId="0" borderId="0" xfId="0" applyFont="1" applyAlignment="1" applyProtection="1">
      <alignment horizontal="center"/>
      <protection hidden="1"/>
    </xf>
    <xf numFmtId="0" fontId="9" fillId="0" borderId="0" xfId="0" applyFont="1" applyAlignment="1" applyProtection="1">
      <alignment horizontal="center"/>
      <protection hidden="1"/>
    </xf>
    <xf numFmtId="0" fontId="4" fillId="0" borderId="11" xfId="0" applyFont="1" applyBorder="1" applyAlignment="1" applyProtection="1">
      <alignment horizontal="center" vertical="center" wrapText="1"/>
      <protection hidden="1"/>
    </xf>
    <xf numFmtId="3" fontId="5" fillId="0" borderId="4" xfId="0" applyNumberFormat="1" applyFont="1" applyBorder="1" applyProtection="1">
      <protection locked="0"/>
    </xf>
    <xf numFmtId="0" fontId="0" fillId="0" borderId="0" xfId="0" applyAlignment="1" applyProtection="1">
      <alignment horizontal="center"/>
      <protection locked="0" hidden="1"/>
    </xf>
    <xf numFmtId="0" fontId="0" fillId="0" borderId="0" xfId="0" applyAlignment="1" applyProtection="1">
      <alignment horizontal="left"/>
      <protection locked="0" hidden="1"/>
    </xf>
    <xf numFmtId="49" fontId="4" fillId="0" borderId="0" xfId="0" applyNumberFormat="1" applyFont="1" applyProtection="1">
      <protection locked="0" hidden="1"/>
    </xf>
    <xf numFmtId="164" fontId="27" fillId="0" borderId="4" xfId="0" applyNumberFormat="1" applyFont="1" applyBorder="1" applyAlignment="1" applyProtection="1">
      <alignment horizontal="center"/>
      <protection hidden="1"/>
    </xf>
    <xf numFmtId="167" fontId="0" fillId="0" borderId="4" xfId="0" applyNumberFormat="1" applyBorder="1" applyProtection="1">
      <protection hidden="1"/>
    </xf>
    <xf numFmtId="168" fontId="10" fillId="0" borderId="1" xfId="0" applyNumberFormat="1" applyFont="1" applyBorder="1" applyAlignment="1" applyProtection="1">
      <alignment horizontal="center"/>
      <protection hidden="1"/>
    </xf>
    <xf numFmtId="165" fontId="4" fillId="0" borderId="7" xfId="0" applyNumberFormat="1" applyFont="1" applyBorder="1" applyAlignment="1" applyProtection="1">
      <alignment horizontal="center" vertical="center" wrapText="1"/>
      <protection hidden="1"/>
    </xf>
    <xf numFmtId="0" fontId="5" fillId="0" borderId="21" xfId="0" applyFont="1" applyBorder="1" applyProtection="1">
      <protection locked="0" hidden="1"/>
    </xf>
    <xf numFmtId="0" fontId="5" fillId="0" borderId="4" xfId="0" applyFont="1" applyBorder="1" applyProtection="1">
      <protection locked="0" hidden="1"/>
    </xf>
    <xf numFmtId="0" fontId="16" fillId="0" borderId="4" xfId="1" applyFont="1" applyBorder="1" applyAlignment="1" applyProtection="1">
      <alignment horizontal="center" vertical="center" wrapText="1"/>
      <protection hidden="1"/>
    </xf>
    <xf numFmtId="0" fontId="7" fillId="0" borderId="4" xfId="1" applyFont="1" applyBorder="1" applyAlignment="1" applyProtection="1">
      <alignment horizontal="center" vertical="center" wrapText="1"/>
      <protection hidden="1"/>
    </xf>
    <xf numFmtId="0" fontId="16" fillId="0" borderId="22" xfId="1" applyFont="1" applyBorder="1" applyAlignment="1" applyProtection="1">
      <alignment horizontal="center" vertical="center" wrapText="1"/>
      <protection hidden="1"/>
    </xf>
    <xf numFmtId="0" fontId="8" fillId="0" borderId="4" xfId="0" applyFont="1" applyBorder="1" applyProtection="1">
      <protection locked="0"/>
    </xf>
    <xf numFmtId="0" fontId="8" fillId="0" borderId="12" xfId="0" applyFont="1" applyBorder="1" applyProtection="1">
      <protection hidden="1"/>
    </xf>
    <xf numFmtId="165" fontId="0" fillId="0" borderId="3" xfId="0" applyNumberFormat="1" applyBorder="1" applyProtection="1">
      <protection hidden="1"/>
    </xf>
    <xf numFmtId="164" fontId="11" fillId="0" borderId="16" xfId="0" applyNumberFormat="1" applyFont="1" applyBorder="1" applyAlignment="1" applyProtection="1">
      <alignment horizontal="center"/>
      <protection locked="0"/>
    </xf>
    <xf numFmtId="164" fontId="11" fillId="0" borderId="12" xfId="0" applyNumberFormat="1" applyFont="1" applyBorder="1" applyAlignment="1" applyProtection="1">
      <alignment horizontal="center"/>
      <protection locked="0"/>
    </xf>
    <xf numFmtId="0" fontId="4" fillId="0" borderId="24" xfId="0" applyFont="1" applyBorder="1" applyAlignment="1" applyProtection="1">
      <alignment horizontal="center" vertical="center" wrapText="1"/>
      <protection hidden="1"/>
    </xf>
    <xf numFmtId="3" fontId="5" fillId="0" borderId="23" xfId="0" applyNumberFormat="1" applyFont="1" applyBorder="1" applyProtection="1">
      <protection locked="0"/>
    </xf>
    <xf numFmtId="165" fontId="0" fillId="4" borderId="0" xfId="0" applyNumberFormat="1" applyFill="1" applyProtection="1">
      <protection hidden="1"/>
    </xf>
    <xf numFmtId="0" fontId="0" fillId="4" borderId="0" xfId="0" applyFill="1" applyAlignment="1" applyProtection="1">
      <alignment horizontal="center"/>
      <protection hidden="1"/>
    </xf>
    <xf numFmtId="164" fontId="4" fillId="4" borderId="0" xfId="0" applyNumberFormat="1" applyFont="1" applyFill="1" applyProtection="1">
      <protection hidden="1"/>
    </xf>
    <xf numFmtId="0" fontId="28" fillId="5" borderId="2" xfId="0" applyFont="1" applyFill="1" applyBorder="1" applyAlignment="1" applyProtection="1">
      <alignment horizontal="center"/>
      <protection hidden="1"/>
    </xf>
    <xf numFmtId="0" fontId="29" fillId="0" borderId="3" xfId="0" applyFont="1" applyBorder="1" applyProtection="1">
      <protection hidden="1"/>
    </xf>
    <xf numFmtId="0" fontId="29" fillId="0" borderId="4" xfId="0" applyFont="1" applyBorder="1" applyProtection="1">
      <protection hidden="1"/>
    </xf>
    <xf numFmtId="0" fontId="28" fillId="0" borderId="7" xfId="0" applyFont="1" applyBorder="1" applyAlignment="1" applyProtection="1">
      <alignment horizontal="center" vertical="center"/>
      <protection hidden="1"/>
    </xf>
    <xf numFmtId="0" fontId="29" fillId="0" borderId="8" xfId="0" applyFont="1" applyBorder="1" applyProtection="1">
      <protection hidden="1"/>
    </xf>
    <xf numFmtId="0" fontId="31" fillId="0" borderId="19" xfId="1" applyFont="1" applyBorder="1" applyAlignment="1" applyProtection="1">
      <alignment horizontal="center" vertical="center" wrapText="1"/>
      <protection hidden="1"/>
    </xf>
    <xf numFmtId="0" fontId="29" fillId="0" borderId="9" xfId="0" applyFont="1" applyBorder="1" applyAlignment="1" applyProtection="1">
      <alignment horizontal="center" vertical="center" wrapText="1"/>
      <protection hidden="1"/>
    </xf>
    <xf numFmtId="0" fontId="30" fillId="0" borderId="20" xfId="1" applyFont="1" applyBorder="1" applyAlignment="1" applyProtection="1">
      <alignment horizontal="center" vertical="center" wrapText="1"/>
      <protection hidden="1"/>
    </xf>
    <xf numFmtId="0" fontId="28" fillId="0" borderId="4" xfId="0" applyFont="1" applyBorder="1" applyAlignment="1" applyProtection="1">
      <alignment horizontal="center"/>
      <protection hidden="1"/>
    </xf>
    <xf numFmtId="0" fontId="29" fillId="0" borderId="6" xfId="0" applyFont="1" applyBorder="1" applyProtection="1">
      <protection hidden="1"/>
    </xf>
    <xf numFmtId="0" fontId="29" fillId="0" borderId="4" xfId="0" applyFont="1" applyBorder="1" applyProtection="1">
      <protection locked="0"/>
    </xf>
    <xf numFmtId="0" fontId="29" fillId="0" borderId="4" xfId="0" applyFont="1" applyBorder="1" applyAlignment="1" applyProtection="1">
      <alignment horizontal="center"/>
      <protection locked="0"/>
    </xf>
    <xf numFmtId="164" fontId="32" fillId="0" borderId="4" xfId="0" applyNumberFormat="1" applyFont="1" applyBorder="1" applyAlignment="1" applyProtection="1">
      <alignment horizontal="center"/>
      <protection hidden="1"/>
    </xf>
    <xf numFmtId="164" fontId="29" fillId="0" borderId="4" xfId="0" applyNumberFormat="1" applyFont="1" applyBorder="1" applyProtection="1">
      <protection hidden="1"/>
    </xf>
    <xf numFmtId="0" fontId="29" fillId="0" borderId="0" xfId="0" applyFont="1" applyProtection="1">
      <protection hidden="1"/>
    </xf>
    <xf numFmtId="0" fontId="28" fillId="0" borderId="4" xfId="0" applyFont="1" applyBorder="1" applyAlignment="1" applyProtection="1">
      <alignment horizontal="center" vertical="center"/>
      <protection hidden="1"/>
    </xf>
    <xf numFmtId="0" fontId="29" fillId="0" borderId="6" xfId="0" applyFont="1" applyBorder="1" applyAlignment="1" applyProtection="1">
      <alignment horizontal="left" wrapText="1"/>
      <protection hidden="1"/>
    </xf>
    <xf numFmtId="164" fontId="32" fillId="0" borderId="4" xfId="0" applyNumberFormat="1" applyFont="1" applyBorder="1" applyAlignment="1" applyProtection="1">
      <alignment horizontal="center" vertical="center"/>
      <protection hidden="1"/>
    </xf>
    <xf numFmtId="0" fontId="29" fillId="0" borderId="6" xfId="0" applyFont="1" applyBorder="1" applyAlignment="1" applyProtection="1">
      <alignment wrapText="1"/>
      <protection hidden="1"/>
    </xf>
    <xf numFmtId="0" fontId="29" fillId="4" borderId="4" xfId="0" applyFont="1" applyFill="1" applyBorder="1" applyProtection="1">
      <protection hidden="1"/>
    </xf>
    <xf numFmtId="0" fontId="29" fillId="4" borderId="3" xfId="0" applyFont="1" applyFill="1" applyBorder="1" applyProtection="1">
      <protection hidden="1"/>
    </xf>
    <xf numFmtId="165" fontId="29" fillId="4" borderId="4" xfId="0" applyNumberFormat="1" applyFont="1" applyFill="1" applyBorder="1" applyProtection="1">
      <protection hidden="1"/>
    </xf>
    <xf numFmtId="0" fontId="29" fillId="4" borderId="4" xfId="0" applyFont="1" applyFill="1" applyBorder="1" applyAlignment="1" applyProtection="1">
      <alignment horizontal="center"/>
      <protection hidden="1"/>
    </xf>
    <xf numFmtId="164" fontId="28" fillId="4" borderId="4" xfId="0" applyNumberFormat="1" applyFont="1" applyFill="1" applyBorder="1" applyProtection="1">
      <protection hidden="1"/>
    </xf>
    <xf numFmtId="0" fontId="29" fillId="4" borderId="0" xfId="0" applyFont="1" applyFill="1" applyProtection="1">
      <protection hidden="1"/>
    </xf>
    <xf numFmtId="165" fontId="29" fillId="4" borderId="0" xfId="0" applyNumberFormat="1" applyFont="1" applyFill="1" applyProtection="1">
      <protection hidden="1"/>
    </xf>
    <xf numFmtId="0" fontId="29" fillId="4" borderId="0" xfId="0" applyFont="1" applyFill="1" applyAlignment="1" applyProtection="1">
      <alignment horizontal="center"/>
      <protection hidden="1"/>
    </xf>
    <xf numFmtId="164" fontId="28" fillId="4" borderId="0" xfId="0" applyNumberFormat="1" applyFont="1" applyFill="1" applyProtection="1">
      <protection hidden="1"/>
    </xf>
    <xf numFmtId="0" fontId="30" fillId="0" borderId="14" xfId="1" applyFont="1" applyBorder="1" applyAlignment="1" applyProtection="1">
      <alignment horizontal="center" vertical="center" wrapText="1"/>
      <protection hidden="1"/>
    </xf>
    <xf numFmtId="0" fontId="29" fillId="0" borderId="3" xfId="0" applyFont="1" applyBorder="1" applyProtection="1">
      <protection locked="0"/>
    </xf>
    <xf numFmtId="0" fontId="32" fillId="0" borderId="6" xfId="0" applyFont="1" applyBorder="1" applyProtection="1">
      <protection hidden="1"/>
    </xf>
    <xf numFmtId="0" fontId="29" fillId="4" borderId="6" xfId="0" applyFont="1" applyFill="1" applyBorder="1" applyProtection="1">
      <protection hidden="1"/>
    </xf>
    <xf numFmtId="0" fontId="29" fillId="5" borderId="4" xfId="0" applyFont="1" applyFill="1" applyBorder="1" applyAlignment="1" applyProtection="1">
      <alignment horizontal="center"/>
      <protection hidden="1"/>
    </xf>
    <xf numFmtId="164" fontId="29" fillId="5" borderId="4" xfId="0" applyNumberFormat="1" applyFont="1" applyFill="1" applyBorder="1" applyProtection="1">
      <protection hidden="1"/>
    </xf>
    <xf numFmtId="164" fontId="29" fillId="0" borderId="0" xfId="0" applyNumberFormat="1" applyFont="1" applyProtection="1">
      <protection hidden="1"/>
    </xf>
    <xf numFmtId="0" fontId="29" fillId="0" borderId="18" xfId="0" applyFont="1" applyBorder="1" applyAlignment="1" applyProtection="1">
      <alignment horizontal="center"/>
      <protection locked="0"/>
    </xf>
    <xf numFmtId="0" fontId="29" fillId="0" borderId="3" xfId="0" applyFont="1" applyBorder="1" applyAlignment="1" applyProtection="1">
      <alignment horizontal="center"/>
      <protection locked="0"/>
    </xf>
    <xf numFmtId="164" fontId="29" fillId="0" borderId="5" xfId="0" applyNumberFormat="1" applyFont="1" applyBorder="1" applyProtection="1">
      <protection hidden="1"/>
    </xf>
    <xf numFmtId="0" fontId="29" fillId="4" borderId="9" xfId="0" applyFont="1" applyFill="1" applyBorder="1" applyProtection="1">
      <protection hidden="1"/>
    </xf>
    <xf numFmtId="0" fontId="29" fillId="0" borderId="10" xfId="0" applyFont="1" applyBorder="1" applyProtection="1">
      <protection hidden="1"/>
    </xf>
    <xf numFmtId="0" fontId="29" fillId="0" borderId="9" xfId="0" applyFont="1" applyBorder="1" applyProtection="1">
      <protection locked="0"/>
    </xf>
    <xf numFmtId="164" fontId="32" fillId="0" borderId="0" xfId="0" applyNumberFormat="1" applyFont="1" applyAlignment="1" applyProtection="1">
      <alignment horizontal="justify"/>
      <protection hidden="1"/>
    </xf>
    <xf numFmtId="164" fontId="10" fillId="0" borderId="1" xfId="0" applyNumberFormat="1" applyFont="1" applyBorder="1" applyAlignment="1" applyProtection="1">
      <alignment horizontal="center"/>
      <protection hidden="1"/>
    </xf>
    <xf numFmtId="0" fontId="29" fillId="0" borderId="7" xfId="0" applyFont="1" applyBorder="1" applyProtection="1">
      <protection hidden="1"/>
    </xf>
    <xf numFmtId="0" fontId="29" fillId="0" borderId="5" xfId="0" applyFont="1" applyBorder="1" applyProtection="1">
      <protection hidden="1"/>
    </xf>
    <xf numFmtId="0" fontId="31" fillId="0" borderId="14" xfId="1" applyFont="1" applyBorder="1" applyAlignment="1" applyProtection="1">
      <alignment horizontal="center" vertical="center" wrapText="1"/>
      <protection hidden="1"/>
    </xf>
    <xf numFmtId="0" fontId="31" fillId="0" borderId="22" xfId="1" applyFont="1" applyBorder="1" applyAlignment="1" applyProtection="1">
      <alignment horizontal="center" vertical="center" wrapText="1"/>
      <protection hidden="1"/>
    </xf>
    <xf numFmtId="0" fontId="30" fillId="0" borderId="4" xfId="1" applyFont="1" applyBorder="1" applyAlignment="1" applyProtection="1">
      <alignment horizontal="center" vertical="center" wrapText="1"/>
      <protection hidden="1"/>
    </xf>
    <xf numFmtId="164" fontId="32" fillId="0" borderId="16" xfId="0" applyNumberFormat="1" applyFont="1" applyBorder="1" applyAlignment="1" applyProtection="1">
      <alignment horizontal="center"/>
      <protection locked="0"/>
    </xf>
    <xf numFmtId="164" fontId="32" fillId="0" borderId="12" xfId="0" applyNumberFormat="1" applyFont="1" applyBorder="1" applyAlignment="1" applyProtection="1">
      <alignment horizontal="center"/>
      <protection locked="0"/>
    </xf>
    <xf numFmtId="49" fontId="29" fillId="0" borderId="3" xfId="0" applyNumberFormat="1" applyFont="1" applyBorder="1" applyAlignment="1" applyProtection="1">
      <alignment vertical="center" wrapText="1"/>
      <protection hidden="1"/>
    </xf>
    <xf numFmtId="0" fontId="29" fillId="0" borderId="3" xfId="0" applyFont="1" applyBorder="1" applyAlignment="1" applyProtection="1">
      <alignment vertical="center"/>
      <protection locked="0"/>
    </xf>
    <xf numFmtId="164" fontId="29" fillId="0" borderId="4" xfId="0" applyNumberFormat="1" applyFont="1" applyBorder="1" applyAlignment="1" applyProtection="1">
      <alignment vertical="center"/>
      <protection hidden="1"/>
    </xf>
    <xf numFmtId="0" fontId="28" fillId="0" borderId="0" xfId="0" applyFont="1" applyAlignment="1" applyProtection="1">
      <alignment horizontal="center"/>
      <protection hidden="1"/>
    </xf>
    <xf numFmtId="164" fontId="32" fillId="0" borderId="0" xfId="0" applyNumberFormat="1" applyFont="1" applyAlignment="1" applyProtection="1">
      <alignment horizontal="center"/>
      <protection hidden="1"/>
    </xf>
    <xf numFmtId="0" fontId="28" fillId="0" borderId="13" xfId="0" applyFont="1" applyBorder="1" applyAlignment="1" applyProtection="1">
      <alignment horizontal="center"/>
      <protection hidden="1"/>
    </xf>
    <xf numFmtId="0" fontId="31" fillId="0" borderId="4" xfId="1" applyFont="1" applyBorder="1" applyAlignment="1" applyProtection="1">
      <alignment horizontal="center" vertical="center" wrapText="1"/>
      <protection hidden="1"/>
    </xf>
    <xf numFmtId="165" fontId="28" fillId="0" borderId="4" xfId="0" applyNumberFormat="1" applyFont="1" applyBorder="1" applyAlignment="1" applyProtection="1">
      <alignment horizontal="center" vertical="center" wrapText="1"/>
      <protection hidden="1"/>
    </xf>
    <xf numFmtId="0" fontId="28" fillId="0" borderId="1" xfId="0" applyFont="1" applyBorder="1" applyProtection="1">
      <protection locked="0" hidden="1"/>
    </xf>
    <xf numFmtId="0" fontId="28" fillId="0" borderId="21" xfId="0" applyFont="1" applyBorder="1" applyProtection="1">
      <protection locked="0" hidden="1"/>
    </xf>
    <xf numFmtId="0" fontId="28" fillId="0" borderId="4" xfId="0" applyFont="1" applyBorder="1" applyProtection="1">
      <protection locked="0" hidden="1"/>
    </xf>
    <xf numFmtId="165" fontId="29" fillId="0" borderId="4" xfId="0" applyNumberFormat="1" applyFont="1" applyBorder="1" applyProtection="1">
      <protection hidden="1"/>
    </xf>
    <xf numFmtId="0" fontId="34" fillId="6" borderId="0" xfId="0" applyFont="1" applyFill="1" applyAlignment="1" applyProtection="1">
      <alignment horizontal="center"/>
      <protection hidden="1"/>
    </xf>
    <xf numFmtId="0" fontId="35" fillId="6" borderId="0" xfId="0" applyFont="1" applyFill="1" applyAlignment="1" applyProtection="1">
      <alignment horizontal="center"/>
      <protection hidden="1"/>
    </xf>
    <xf numFmtId="0" fontId="34" fillId="0" borderId="0" xfId="0" applyFont="1" applyAlignment="1" applyProtection="1">
      <alignment horizontal="center"/>
      <protection hidden="1"/>
    </xf>
    <xf numFmtId="0" fontId="29" fillId="0" borderId="0" xfId="0" applyFont="1" applyProtection="1">
      <protection locked="0" hidden="1"/>
    </xf>
    <xf numFmtId="0" fontId="28" fillId="0" borderId="0" xfId="0" applyFont="1" applyProtection="1">
      <protection hidden="1"/>
    </xf>
    <xf numFmtId="0" fontId="28" fillId="0" borderId="1" xfId="0" applyFont="1" applyBorder="1" applyProtection="1">
      <protection locked="0"/>
    </xf>
    <xf numFmtId="165" fontId="29" fillId="0" borderId="0" xfId="0" applyNumberFormat="1" applyFont="1" applyProtection="1">
      <protection hidden="1"/>
    </xf>
    <xf numFmtId="0" fontId="28" fillId="0" borderId="6" xfId="0" applyFont="1" applyBorder="1" applyAlignment="1" applyProtection="1">
      <alignment horizontal="center" vertical="center" wrapText="1"/>
      <protection hidden="1"/>
    </xf>
    <xf numFmtId="165" fontId="28" fillId="0" borderId="4" xfId="0" applyNumberFormat="1" applyFont="1" applyBorder="1" applyAlignment="1" applyProtection="1">
      <alignment horizontal="center" vertical="center"/>
      <protection hidden="1"/>
    </xf>
    <xf numFmtId="0" fontId="29" fillId="0" borderId="12" xfId="0" applyFont="1" applyBorder="1" applyProtection="1">
      <protection hidden="1"/>
    </xf>
    <xf numFmtId="165" fontId="29" fillId="0" borderId="3" xfId="0" applyNumberFormat="1" applyFont="1" applyBorder="1" applyProtection="1">
      <protection hidden="1"/>
    </xf>
    <xf numFmtId="0" fontId="36" fillId="0" borderId="0" xfId="0" applyFont="1" applyProtection="1">
      <protection hidden="1"/>
    </xf>
    <xf numFmtId="0" fontId="28" fillId="0" borderId="0" xfId="0" applyFont="1" applyProtection="1">
      <protection locked="0" hidden="1"/>
    </xf>
    <xf numFmtId="0" fontId="28" fillId="0" borderId="0" xfId="0" applyFont="1" applyProtection="1">
      <protection locked="0"/>
    </xf>
    <xf numFmtId="164" fontId="36" fillId="0" borderId="1" xfId="0" applyNumberFormat="1" applyFont="1" applyBorder="1" applyProtection="1">
      <protection hidden="1"/>
    </xf>
    <xf numFmtId="2" fontId="7" fillId="0" borderId="4" xfId="1" applyNumberFormat="1"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hidden="1"/>
    </xf>
    <xf numFmtId="0" fontId="4" fillId="4" borderId="12" xfId="0" applyFont="1" applyFill="1" applyBorder="1" applyProtection="1">
      <protection hidden="1"/>
    </xf>
    <xf numFmtId="165" fontId="4" fillId="4" borderId="3" xfId="0" applyNumberFormat="1" applyFont="1" applyFill="1" applyBorder="1" applyProtection="1">
      <protection hidden="1"/>
    </xf>
    <xf numFmtId="0" fontId="4" fillId="0" borderId="20"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5" borderId="12" xfId="0" applyFont="1" applyFill="1" applyBorder="1" applyProtection="1">
      <protection hidden="1"/>
    </xf>
    <xf numFmtId="0" fontId="4" fillId="5" borderId="6" xfId="0" applyFont="1" applyFill="1" applyBorder="1" applyProtection="1">
      <protection hidden="1"/>
    </xf>
    <xf numFmtId="0" fontId="6" fillId="0" borderId="15" xfId="1" applyFont="1" applyBorder="1" applyAlignment="1" applyProtection="1">
      <alignment horizontal="center"/>
      <protection hidden="1"/>
    </xf>
    <xf numFmtId="0" fontId="6" fillId="0" borderId="10" xfId="1" applyFont="1" applyBorder="1" applyAlignment="1" applyProtection="1">
      <alignment horizontal="center"/>
      <protection hidden="1"/>
    </xf>
    <xf numFmtId="0" fontId="7" fillId="0" borderId="12" xfId="1" applyFont="1" applyBorder="1" applyAlignment="1" applyProtection="1">
      <alignment horizontal="center"/>
      <protection hidden="1"/>
    </xf>
    <xf numFmtId="0" fontId="7" fillId="0" borderId="6" xfId="1" applyFont="1" applyBorder="1" applyAlignment="1" applyProtection="1">
      <alignment horizontal="center"/>
      <protection hidden="1"/>
    </xf>
    <xf numFmtId="0" fontId="7" fillId="0" borderId="3" xfId="1" applyFont="1" applyBorder="1" applyAlignment="1" applyProtection="1">
      <alignment horizontal="center"/>
      <protection hidden="1"/>
    </xf>
    <xf numFmtId="0" fontId="5" fillId="4" borderId="12" xfId="1" applyFont="1" applyFill="1" applyBorder="1" applyProtection="1">
      <protection hidden="1"/>
    </xf>
    <xf numFmtId="0" fontId="5" fillId="4" borderId="6" xfId="1" applyFont="1" applyFill="1" applyBorder="1" applyProtection="1">
      <protection hidden="1"/>
    </xf>
    <xf numFmtId="0" fontId="5" fillId="4" borderId="3" xfId="1" applyFont="1" applyFill="1" applyBorder="1" applyProtection="1">
      <protection hidden="1"/>
    </xf>
    <xf numFmtId="0" fontId="5" fillId="2" borderId="16" xfId="1" applyFont="1" applyFill="1" applyBorder="1" applyAlignment="1" applyProtection="1">
      <alignment horizontal="center"/>
      <protection hidden="1"/>
    </xf>
    <xf numFmtId="0" fontId="5" fillId="2" borderId="8" xfId="1" applyFont="1" applyFill="1" applyBorder="1" applyAlignment="1" applyProtection="1">
      <alignment horizontal="center"/>
      <protection hidden="1"/>
    </xf>
    <xf numFmtId="0" fontId="5" fillId="2" borderId="9" xfId="1" applyFont="1" applyFill="1" applyBorder="1" applyAlignment="1" applyProtection="1">
      <alignment horizontal="center"/>
      <protection hidden="1"/>
    </xf>
    <xf numFmtId="0" fontId="5" fillId="4" borderId="4" xfId="1" applyFont="1" applyFill="1" applyBorder="1" applyAlignment="1" applyProtection="1">
      <alignment horizontal="left"/>
      <protection hidden="1"/>
    </xf>
    <xf numFmtId="0" fontId="0" fillId="0" borderId="4" xfId="0" applyBorder="1"/>
    <xf numFmtId="0" fontId="0" fillId="0" borderId="4" xfId="0" applyBorder="1" applyAlignment="1">
      <alignment horizontal="left"/>
    </xf>
    <xf numFmtId="0" fontId="5" fillId="0" borderId="4" xfId="1" applyFont="1" applyBorder="1" applyAlignment="1" applyProtection="1">
      <alignment horizontal="left"/>
      <protection locked="0" hidden="1"/>
    </xf>
    <xf numFmtId="0" fontId="0" fillId="0" borderId="4" xfId="0" applyBorder="1" applyProtection="1">
      <protection locked="0"/>
    </xf>
    <xf numFmtId="49" fontId="5" fillId="0" borderId="4" xfId="1" applyNumberFormat="1" applyFont="1" applyBorder="1" applyAlignment="1" applyProtection="1">
      <alignment horizontal="left"/>
      <protection locked="0" hidden="1"/>
    </xf>
    <xf numFmtId="49" fontId="5" fillId="0" borderId="15" xfId="1" applyNumberFormat="1" applyFont="1" applyBorder="1" applyAlignment="1" applyProtection="1">
      <alignment horizontal="left"/>
      <protection locked="0" hidden="1"/>
    </xf>
    <xf numFmtId="0" fontId="0" fillId="0" borderId="11" xfId="0" applyBorder="1" applyProtection="1">
      <protection locked="0"/>
    </xf>
    <xf numFmtId="0" fontId="5" fillId="2" borderId="4" xfId="1" applyFont="1" applyFill="1" applyBorder="1" applyAlignment="1" applyProtection="1">
      <alignment horizontal="center"/>
      <protection hidden="1"/>
    </xf>
    <xf numFmtId="0" fontId="0" fillId="0" borderId="4" xfId="0" applyBorder="1" applyAlignment="1" applyProtection="1">
      <alignment horizontal="center"/>
      <protection locked="0"/>
    </xf>
    <xf numFmtId="0" fontId="20" fillId="0" borderId="0" xfId="0" applyFont="1" applyAlignment="1">
      <alignment horizontal="left" vertical="center" wrapText="1"/>
    </xf>
    <xf numFmtId="0" fontId="20" fillId="0" borderId="0" xfId="0" applyFont="1" applyAlignment="1">
      <alignment vertical="center" wrapText="1"/>
    </xf>
    <xf numFmtId="0" fontId="17" fillId="0" borderId="0" xfId="0" applyFont="1" applyAlignment="1">
      <alignment horizontal="center" vertical="center"/>
    </xf>
    <xf numFmtId="0" fontId="19" fillId="0" borderId="0" xfId="0" applyFont="1" applyAlignment="1">
      <alignment horizontal="center" vertical="center"/>
    </xf>
    <xf numFmtId="0" fontId="15" fillId="0" borderId="0" xfId="0" applyFont="1" applyAlignment="1">
      <alignment horizontal="justify" wrapText="1"/>
    </xf>
    <xf numFmtId="0" fontId="12" fillId="0" borderId="0" xfId="0" applyFont="1" applyAlignment="1">
      <alignment wrapText="1"/>
    </xf>
    <xf numFmtId="0" fontId="13" fillId="0" borderId="0" xfId="0" applyFont="1" applyAlignment="1">
      <alignment horizontal="justify"/>
    </xf>
    <xf numFmtId="0" fontId="12" fillId="0" borderId="0" xfId="0" applyFont="1"/>
    <xf numFmtId="0" fontId="13" fillId="0" borderId="0" xfId="0" applyFont="1" applyAlignment="1">
      <alignment horizontal="left" wrapText="1"/>
    </xf>
    <xf numFmtId="0" fontId="13" fillId="0" borderId="0" xfId="0" applyFont="1" applyAlignment="1">
      <alignment horizontal="left" vertical="top" wrapText="1"/>
    </xf>
    <xf numFmtId="0" fontId="15" fillId="0" borderId="0" xfId="0" applyFont="1" applyAlignment="1">
      <alignment horizontal="left" wrapText="1"/>
    </xf>
    <xf numFmtId="0" fontId="0" fillId="0" borderId="4" xfId="0" applyBorder="1" applyProtection="1">
      <protection hidden="1"/>
    </xf>
    <xf numFmtId="0" fontId="4" fillId="0" borderId="4" xfId="0" applyFont="1" applyBorder="1" applyAlignment="1" applyProtection="1">
      <alignment horizontal="center" vertical="center" wrapText="1"/>
      <protection hidden="1"/>
    </xf>
    <xf numFmtId="0" fontId="0" fillId="0" borderId="4" xfId="0" applyBorder="1" applyAlignment="1" applyProtection="1">
      <alignment horizontal="center"/>
      <protection locked="0" hidden="1"/>
    </xf>
    <xf numFmtId="0" fontId="0" fillId="0" borderId="4" xfId="0" applyBorder="1" applyAlignment="1" applyProtection="1">
      <alignment horizontal="left"/>
      <protection hidden="1"/>
    </xf>
    <xf numFmtId="0" fontId="0" fillId="0" borderId="4" xfId="0" applyBorder="1" applyAlignment="1" applyProtection="1">
      <alignment horizontal="left"/>
      <protection locked="0" hidden="1"/>
    </xf>
    <xf numFmtId="0" fontId="0" fillId="0" borderId="4" xfId="0" applyBorder="1" applyProtection="1">
      <protection locked="0" hidden="1"/>
    </xf>
    <xf numFmtId="0" fontId="0" fillId="0" borderId="11" xfId="0" applyBorder="1" applyProtection="1">
      <protection locked="0" hidden="1"/>
    </xf>
    <xf numFmtId="49" fontId="4" fillId="0" borderId="5" xfId="0" applyNumberFormat="1" applyFont="1" applyBorder="1" applyProtection="1">
      <protection locked="0" hidden="1"/>
    </xf>
    <xf numFmtId="0" fontId="28" fillId="0" borderId="4"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protection hidden="1"/>
    </xf>
    <xf numFmtId="0" fontId="36" fillId="0" borderId="0" xfId="0" applyFont="1" applyAlignment="1" applyProtection="1">
      <alignment horizontal="center"/>
      <protection hidden="1"/>
    </xf>
    <xf numFmtId="0" fontId="4" fillId="0" borderId="4"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7" fillId="0" borderId="3" xfId="0" applyFont="1" applyBorder="1" applyProtection="1">
      <protection hidden="1"/>
    </xf>
    <xf numFmtId="0" fontId="7" fillId="0" borderId="11" xfId="0" applyFont="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0" fontId="30" fillId="0" borderId="3" xfId="0" applyFont="1" applyBorder="1" applyProtection="1">
      <protection hidden="1"/>
    </xf>
    <xf numFmtId="0" fontId="30" fillId="0" borderId="11" xfId="0" applyFont="1" applyBorder="1" applyProtection="1">
      <protection hidden="1"/>
    </xf>
    <xf numFmtId="0" fontId="30" fillId="0" borderId="4" xfId="0" applyFont="1" applyBorder="1" applyProtection="1">
      <protection hidden="1"/>
    </xf>
    <xf numFmtId="0" fontId="33" fillId="0" borderId="4" xfId="0" applyFont="1" applyBorder="1" applyProtection="1">
      <protection hidden="1"/>
    </xf>
    <xf numFmtId="0" fontId="0" fillId="0" borderId="4" xfId="0" applyBorder="1" applyAlignment="1" applyProtection="1">
      <alignment horizontal="left"/>
      <protection locked="0"/>
    </xf>
    <xf numFmtId="49" fontId="4" fillId="0" borderId="5" xfId="0" applyNumberFormat="1" applyFont="1" applyBorder="1" applyProtection="1">
      <protection locked="0"/>
    </xf>
    <xf numFmtId="0" fontId="28" fillId="0" borderId="3" xfId="0" applyFont="1" applyBorder="1" applyProtection="1">
      <protection hidden="1"/>
    </xf>
    <xf numFmtId="0" fontId="28" fillId="0" borderId="4" xfId="0" applyFont="1" applyBorder="1" applyProtection="1">
      <protection hidden="1"/>
    </xf>
    <xf numFmtId="0" fontId="29" fillId="0" borderId="4" xfId="0" applyFont="1" applyBorder="1" applyProtection="1">
      <protection hidden="1"/>
    </xf>
    <xf numFmtId="0" fontId="5" fillId="4" borderId="4" xfId="1" applyFont="1" applyFill="1" applyBorder="1" applyProtection="1">
      <protection hidden="1"/>
    </xf>
    <xf numFmtId="0" fontId="5" fillId="0" borderId="3" xfId="0" applyFont="1" applyBorder="1" applyProtection="1">
      <protection hidden="1"/>
    </xf>
    <xf numFmtId="0" fontId="5" fillId="0" borderId="4" xfId="0" applyFont="1" applyBorder="1" applyProtection="1">
      <protection hidden="1"/>
    </xf>
    <xf numFmtId="0" fontId="8" fillId="0" borderId="4" xfId="0" applyFont="1" applyBorder="1" applyProtection="1">
      <protection hidden="1"/>
    </xf>
    <xf numFmtId="0" fontId="8" fillId="0" borderId="5" xfId="0" applyFont="1" applyBorder="1" applyProtection="1">
      <protection hidden="1"/>
    </xf>
    <xf numFmtId="0" fontId="0" fillId="0" borderId="11" xfId="0" applyBorder="1"/>
    <xf numFmtId="0" fontId="29" fillId="0" borderId="5" xfId="0" applyFont="1" applyBorder="1" applyProtection="1">
      <protection hidden="1"/>
    </xf>
    <xf numFmtId="0" fontId="4" fillId="0" borderId="9"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4" borderId="12" xfId="0" applyFont="1" applyFill="1" applyBorder="1" applyProtection="1">
      <protection hidden="1"/>
    </xf>
    <xf numFmtId="0" fontId="4" fillId="4" borderId="6" xfId="0" applyFont="1" applyFill="1" applyBorder="1" applyProtection="1">
      <protection hidden="1"/>
    </xf>
    <xf numFmtId="0" fontId="0" fillId="4" borderId="10" xfId="0" applyFill="1" applyBorder="1" applyAlignment="1" applyProtection="1">
      <alignment horizontal="center" vertical="center" wrapText="1"/>
      <protection hidden="1"/>
    </xf>
    <xf numFmtId="0" fontId="0" fillId="4" borderId="11" xfId="0" applyFill="1" applyBorder="1" applyAlignment="1" applyProtection="1">
      <alignment horizontal="center" vertical="center" wrapText="1"/>
      <protection hidden="1"/>
    </xf>
    <xf numFmtId="0" fontId="0" fillId="4" borderId="8" xfId="0" applyFill="1" applyBorder="1" applyAlignment="1" applyProtection="1">
      <alignment horizontal="center" vertical="center" wrapText="1"/>
      <protection hidden="1"/>
    </xf>
    <xf numFmtId="0" fontId="0" fillId="4" borderId="9" xfId="0" applyFill="1" applyBorder="1" applyAlignment="1" applyProtection="1">
      <alignment horizontal="center" vertical="center" wrapText="1"/>
      <protection hidden="1"/>
    </xf>
    <xf numFmtId="0" fontId="4" fillId="0" borderId="4" xfId="0" applyFont="1" applyBorder="1" applyProtection="1">
      <protection locked="0" hidden="1"/>
    </xf>
    <xf numFmtId="0" fontId="4" fillId="0" borderId="5" xfId="0" applyFont="1" applyBorder="1" applyProtection="1">
      <protection locked="0" hidden="1"/>
    </xf>
    <xf numFmtId="0" fontId="4" fillId="4" borderId="3" xfId="0" applyFont="1" applyFill="1" applyBorder="1" applyProtection="1">
      <protection hidden="1"/>
    </xf>
    <xf numFmtId="49" fontId="4" fillId="5" borderId="6" xfId="0" applyNumberFormat="1" applyFont="1" applyFill="1" applyBorder="1" applyProtection="1">
      <protection locked="0" hidden="1"/>
    </xf>
    <xf numFmtId="49" fontId="4" fillId="5" borderId="3" xfId="0" applyNumberFormat="1" applyFont="1" applyFill="1" applyBorder="1" applyProtection="1">
      <protection locked="0" hidden="1"/>
    </xf>
    <xf numFmtId="49" fontId="4" fillId="0" borderId="15" xfId="0" applyNumberFormat="1" applyFont="1" applyBorder="1" applyProtection="1">
      <protection locked="0" hidden="1"/>
    </xf>
    <xf numFmtId="0" fontId="4" fillId="3" borderId="4" xfId="0" applyFont="1" applyFill="1" applyBorder="1" applyProtection="1">
      <protection locked="0"/>
    </xf>
    <xf numFmtId="0" fontId="0" fillId="3" borderId="4" xfId="0" applyFill="1" applyBorder="1" applyProtection="1">
      <protection locked="0"/>
    </xf>
  </cellXfs>
  <cellStyles count="2">
    <cellStyle name="Normale" xfId="0" builtinId="0"/>
    <cellStyle name="Normale 2" xfId="1" xr:uid="{00000000-0005-0000-0000-000001000000}"/>
  </cellStyles>
  <dxfs count="6">
    <dxf>
      <font>
        <b/>
        <i val="0"/>
        <color rgb="FFFF0000"/>
      </font>
      <fill>
        <patternFill>
          <bgColor theme="5" tint="0.39994506668294322"/>
        </patternFill>
      </fill>
    </dxf>
    <dxf>
      <font>
        <b/>
        <i val="0"/>
        <color rgb="FFFF0000"/>
      </font>
      <fill>
        <patternFill>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314325</xdr:colOff>
      <xdr:row>0</xdr:row>
      <xdr:rowOff>400050</xdr:rowOff>
    </xdr:to>
    <xdr:pic>
      <xdr:nvPicPr>
        <xdr:cNvPr id="3" name="Immagin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24174" r="4080" b="27473"/>
        <a:stretch>
          <a:fillRect/>
        </a:stretch>
      </xdr:blipFill>
      <xdr:spPr bwMode="auto">
        <a:xfrm>
          <a:off x="76200" y="0"/>
          <a:ext cx="8477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it.wikipedia.org/wiki/Mini_DV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workbookViewId="0">
      <selection activeCell="A22" sqref="A22:K22"/>
    </sheetView>
  </sheetViews>
  <sheetFormatPr defaultColWidth="9.140625" defaultRowHeight="15" x14ac:dyDescent="0.25"/>
  <sheetData>
    <row r="1" spans="1:14" ht="38.25" customHeight="1" x14ac:dyDescent="0.25">
      <c r="A1" s="243" t="s">
        <v>133</v>
      </c>
      <c r="B1" s="244"/>
      <c r="C1" s="244"/>
      <c r="D1" s="244"/>
      <c r="E1" s="244"/>
      <c r="F1" s="244"/>
      <c r="G1" s="244"/>
      <c r="H1" s="244"/>
      <c r="I1" s="26"/>
      <c r="J1" s="26"/>
      <c r="K1" s="26"/>
      <c r="L1" s="26"/>
    </row>
    <row r="2" spans="1:14" ht="23.25" customHeight="1" x14ac:dyDescent="0.25">
      <c r="A2" s="241" t="s">
        <v>198</v>
      </c>
      <c r="B2" s="241"/>
      <c r="C2" s="241"/>
      <c r="D2" s="241"/>
      <c r="E2" s="241"/>
      <c r="F2" s="241"/>
      <c r="G2" s="241"/>
      <c r="H2" s="241"/>
      <c r="I2" s="241"/>
      <c r="J2" s="241"/>
      <c r="K2" s="241"/>
      <c r="L2" s="241"/>
      <c r="M2" s="241"/>
      <c r="N2" s="241"/>
    </row>
    <row r="3" spans="1:14" x14ac:dyDescent="0.25">
      <c r="A3" s="242"/>
      <c r="B3" s="242"/>
      <c r="C3" s="242"/>
      <c r="D3" s="242"/>
      <c r="E3" s="242"/>
      <c r="F3" s="242"/>
      <c r="G3" s="242"/>
      <c r="H3" s="242"/>
      <c r="I3" s="242"/>
      <c r="J3" s="242"/>
      <c r="K3" s="242"/>
      <c r="L3" s="242"/>
      <c r="M3" s="242"/>
      <c r="N3" s="242"/>
    </row>
    <row r="4" spans="1:14" x14ac:dyDescent="0.25">
      <c r="A4" s="242"/>
      <c r="B4" s="242"/>
      <c r="C4" s="242"/>
      <c r="D4" s="242"/>
      <c r="E4" s="242"/>
      <c r="F4" s="242"/>
      <c r="G4" s="242"/>
      <c r="H4" s="242"/>
      <c r="I4" s="242"/>
      <c r="J4" s="242"/>
      <c r="K4" s="242"/>
      <c r="L4" s="242"/>
      <c r="M4" s="242"/>
      <c r="N4" s="242"/>
    </row>
    <row r="5" spans="1:14" x14ac:dyDescent="0.25">
      <c r="A5" s="242"/>
      <c r="B5" s="242"/>
      <c r="C5" s="242"/>
      <c r="D5" s="242"/>
      <c r="E5" s="242"/>
      <c r="F5" s="242"/>
      <c r="G5" s="242"/>
      <c r="H5" s="242"/>
      <c r="I5" s="242"/>
      <c r="J5" s="242"/>
      <c r="K5" s="242"/>
      <c r="L5" s="242"/>
      <c r="M5" s="242"/>
      <c r="N5" s="242"/>
    </row>
    <row r="6" spans="1:14" x14ac:dyDescent="0.25">
      <c r="A6" s="242"/>
      <c r="B6" s="242"/>
      <c r="C6" s="242"/>
      <c r="D6" s="242"/>
      <c r="E6" s="242"/>
      <c r="F6" s="242"/>
      <c r="G6" s="242"/>
      <c r="H6" s="242"/>
      <c r="I6" s="242"/>
      <c r="J6" s="242"/>
      <c r="K6" s="242"/>
      <c r="L6" s="242"/>
      <c r="M6" s="242"/>
      <c r="N6" s="242"/>
    </row>
    <row r="7" spans="1:14" x14ac:dyDescent="0.25">
      <c r="A7" s="242"/>
      <c r="B7" s="242"/>
      <c r="C7" s="242"/>
      <c r="D7" s="242"/>
      <c r="E7" s="242"/>
      <c r="F7" s="242"/>
      <c r="G7" s="242"/>
      <c r="H7" s="242"/>
      <c r="I7" s="242"/>
      <c r="J7" s="242"/>
      <c r="K7" s="242"/>
      <c r="L7" s="242"/>
      <c r="M7" s="242"/>
      <c r="N7" s="242"/>
    </row>
    <row r="8" spans="1:14" x14ac:dyDescent="0.25">
      <c r="A8" s="242"/>
      <c r="B8" s="242"/>
      <c r="C8" s="242"/>
      <c r="D8" s="242"/>
      <c r="E8" s="242"/>
      <c r="F8" s="242"/>
      <c r="G8" s="242"/>
      <c r="H8" s="242"/>
      <c r="I8" s="242"/>
      <c r="J8" s="242"/>
      <c r="K8" s="242"/>
      <c r="L8" s="242"/>
      <c r="M8" s="242"/>
      <c r="N8" s="242"/>
    </row>
    <row r="9" spans="1:14" x14ac:dyDescent="0.25">
      <c r="A9" s="242"/>
      <c r="B9" s="242"/>
      <c r="C9" s="242"/>
      <c r="D9" s="242"/>
      <c r="E9" s="242"/>
      <c r="F9" s="242"/>
      <c r="G9" s="242"/>
      <c r="H9" s="242"/>
      <c r="I9" s="242"/>
      <c r="J9" s="242"/>
      <c r="K9" s="242"/>
      <c r="L9" s="242"/>
      <c r="M9" s="242"/>
      <c r="N9" s="242"/>
    </row>
    <row r="10" spans="1:14" x14ac:dyDescent="0.25">
      <c r="A10" s="242"/>
      <c r="B10" s="242"/>
      <c r="C10" s="242"/>
      <c r="D10" s="242"/>
      <c r="E10" s="242"/>
      <c r="F10" s="242"/>
      <c r="G10" s="242"/>
      <c r="H10" s="242"/>
      <c r="I10" s="242"/>
      <c r="J10" s="242"/>
      <c r="K10" s="242"/>
      <c r="L10" s="242"/>
      <c r="M10" s="242"/>
      <c r="N10" s="242"/>
    </row>
    <row r="11" spans="1:14" x14ac:dyDescent="0.25">
      <c r="A11" s="242"/>
      <c r="B11" s="242"/>
      <c r="C11" s="242"/>
      <c r="D11" s="242"/>
      <c r="E11" s="242"/>
      <c r="F11" s="242"/>
      <c r="G11" s="242"/>
      <c r="H11" s="242"/>
      <c r="I11" s="242"/>
      <c r="J11" s="242"/>
      <c r="K11" s="242"/>
      <c r="L11" s="242"/>
      <c r="M11" s="242"/>
      <c r="N11" s="242"/>
    </row>
    <row r="12" spans="1:14" ht="15" hidden="1" customHeight="1" x14ac:dyDescent="0.25">
      <c r="A12" s="242"/>
      <c r="B12" s="242"/>
      <c r="C12" s="242"/>
      <c r="D12" s="242"/>
      <c r="E12" s="242"/>
      <c r="F12" s="242"/>
      <c r="G12" s="242"/>
      <c r="H12" s="242"/>
      <c r="I12" s="242"/>
      <c r="J12" s="242"/>
      <c r="K12" s="242"/>
      <c r="L12" s="242"/>
      <c r="M12" s="242"/>
      <c r="N12" s="242"/>
    </row>
    <row r="13" spans="1:14" ht="15" hidden="1" customHeight="1" x14ac:dyDescent="0.25">
      <c r="A13" s="242"/>
      <c r="B13" s="242"/>
      <c r="C13" s="242"/>
      <c r="D13" s="242"/>
      <c r="E13" s="242"/>
      <c r="F13" s="242"/>
      <c r="G13" s="242"/>
      <c r="H13" s="242"/>
      <c r="I13" s="242"/>
      <c r="J13" s="242"/>
      <c r="K13" s="242"/>
      <c r="L13" s="242"/>
      <c r="M13" s="242"/>
      <c r="N13" s="242"/>
    </row>
    <row r="14" spans="1:14" ht="15" hidden="1" customHeight="1" x14ac:dyDescent="0.25">
      <c r="A14" s="242"/>
      <c r="B14" s="242"/>
      <c r="C14" s="242"/>
      <c r="D14" s="242"/>
      <c r="E14" s="242"/>
      <c r="F14" s="242"/>
      <c r="G14" s="242"/>
      <c r="H14" s="242"/>
      <c r="I14" s="242"/>
      <c r="J14" s="242"/>
      <c r="K14" s="242"/>
      <c r="L14" s="242"/>
      <c r="M14" s="242"/>
      <c r="N14" s="242"/>
    </row>
    <row r="15" spans="1:14" ht="15" hidden="1" customHeight="1" x14ac:dyDescent="0.25">
      <c r="A15" s="242"/>
      <c r="B15" s="242"/>
      <c r="C15" s="242"/>
      <c r="D15" s="242"/>
      <c r="E15" s="242"/>
      <c r="F15" s="242"/>
      <c r="G15" s="242"/>
      <c r="H15" s="242"/>
      <c r="I15" s="242"/>
      <c r="J15" s="242"/>
      <c r="K15" s="242"/>
      <c r="L15" s="242"/>
      <c r="M15" s="242"/>
      <c r="N15" s="242"/>
    </row>
    <row r="16" spans="1:14" ht="15" hidden="1" customHeight="1" x14ac:dyDescent="0.25">
      <c r="A16" s="242"/>
      <c r="B16" s="242"/>
      <c r="C16" s="242"/>
      <c r="D16" s="242"/>
      <c r="E16" s="242"/>
      <c r="F16" s="242"/>
      <c r="G16" s="242"/>
      <c r="H16" s="242"/>
      <c r="I16" s="242"/>
      <c r="J16" s="242"/>
      <c r="K16" s="242"/>
      <c r="L16" s="242"/>
      <c r="M16" s="242"/>
      <c r="N16" s="242"/>
    </row>
    <row r="17" spans="1:14" ht="15" hidden="1" customHeight="1" x14ac:dyDescent="0.25">
      <c r="A17" s="242"/>
      <c r="B17" s="242"/>
      <c r="C17" s="242"/>
      <c r="D17" s="242"/>
      <c r="E17" s="242"/>
      <c r="F17" s="242"/>
      <c r="G17" s="242"/>
      <c r="H17" s="242"/>
      <c r="I17" s="242"/>
      <c r="J17" s="242"/>
      <c r="K17" s="242"/>
      <c r="L17" s="242"/>
      <c r="M17" s="242"/>
      <c r="N17" s="242"/>
    </row>
    <row r="18" spans="1:14" ht="15" hidden="1" customHeight="1" x14ac:dyDescent="0.25">
      <c r="A18" s="242"/>
      <c r="B18" s="242"/>
      <c r="C18" s="242"/>
      <c r="D18" s="242"/>
      <c r="E18" s="242"/>
      <c r="F18" s="242"/>
      <c r="G18" s="242"/>
      <c r="H18" s="242"/>
      <c r="I18" s="242"/>
      <c r="J18" s="242"/>
      <c r="K18" s="242"/>
      <c r="L18" s="242"/>
      <c r="M18" s="242"/>
      <c r="N18" s="242"/>
    </row>
    <row r="19" spans="1:14" ht="15" hidden="1" customHeight="1" x14ac:dyDescent="0.25">
      <c r="A19" s="242"/>
      <c r="B19" s="242"/>
      <c r="C19" s="242"/>
      <c r="D19" s="242"/>
      <c r="E19" s="242"/>
      <c r="F19" s="242"/>
      <c r="G19" s="242"/>
      <c r="H19" s="242"/>
      <c r="I19" s="242"/>
      <c r="J19" s="242"/>
      <c r="K19" s="242"/>
      <c r="L19" s="242"/>
      <c r="M19" s="242"/>
      <c r="N19" s="242"/>
    </row>
    <row r="20" spans="1:14" ht="15" hidden="1" customHeight="1" x14ac:dyDescent="0.25">
      <c r="A20" s="242"/>
      <c r="B20" s="242"/>
      <c r="C20" s="242"/>
      <c r="D20" s="242"/>
      <c r="E20" s="242"/>
      <c r="F20" s="242"/>
      <c r="G20" s="242"/>
      <c r="H20" s="242"/>
      <c r="I20" s="242"/>
      <c r="J20" s="242"/>
      <c r="K20" s="242"/>
      <c r="L20" s="242"/>
      <c r="M20" s="242"/>
      <c r="N20" s="242"/>
    </row>
    <row r="21" spans="1:14" ht="15" hidden="1" customHeight="1" x14ac:dyDescent="0.25">
      <c r="A21" s="242"/>
      <c r="B21" s="242"/>
      <c r="C21" s="242"/>
      <c r="D21" s="242"/>
      <c r="E21" s="242"/>
      <c r="F21" s="242"/>
      <c r="G21" s="242"/>
      <c r="H21" s="242"/>
      <c r="I21" s="242"/>
      <c r="J21" s="242"/>
      <c r="K21" s="242"/>
      <c r="L21" s="242"/>
      <c r="M21" s="242"/>
      <c r="N21" s="242"/>
    </row>
    <row r="22" spans="1:14" x14ac:dyDescent="0.25">
      <c r="A22" s="245"/>
      <c r="B22" s="246"/>
      <c r="C22" s="246"/>
      <c r="D22" s="246"/>
      <c r="E22" s="246"/>
      <c r="F22" s="246"/>
      <c r="G22" s="246"/>
      <c r="H22" s="246"/>
      <c r="I22" s="246"/>
      <c r="J22" s="246"/>
      <c r="K22" s="246"/>
      <c r="L22" s="26"/>
    </row>
    <row r="23" spans="1:14" x14ac:dyDescent="0.25">
      <c r="A23" s="251"/>
      <c r="B23" s="251"/>
      <c r="C23" s="251"/>
      <c r="D23" s="251"/>
      <c r="E23" s="251"/>
      <c r="F23" s="251"/>
      <c r="G23" s="251"/>
      <c r="H23" s="251"/>
      <c r="I23" s="251"/>
      <c r="J23" s="251"/>
      <c r="K23" s="251"/>
      <c r="L23" s="251"/>
      <c r="M23" s="251"/>
      <c r="N23" s="251"/>
    </row>
    <row r="24" spans="1:14" x14ac:dyDescent="0.25">
      <c r="A24" s="251"/>
      <c r="B24" s="251"/>
      <c r="C24" s="251"/>
      <c r="D24" s="251"/>
      <c r="E24" s="251"/>
      <c r="F24" s="251"/>
      <c r="G24" s="251"/>
      <c r="H24" s="251"/>
      <c r="I24" s="251"/>
      <c r="J24" s="251"/>
      <c r="K24" s="251"/>
      <c r="L24" s="251"/>
      <c r="M24" s="251"/>
      <c r="N24" s="251"/>
    </row>
    <row r="25" spans="1:14" x14ac:dyDescent="0.25">
      <c r="A25" s="245"/>
      <c r="B25" s="246"/>
      <c r="C25" s="246"/>
      <c r="D25" s="246"/>
      <c r="E25" s="246"/>
      <c r="F25" s="246"/>
      <c r="G25" s="246"/>
      <c r="H25" s="246"/>
      <c r="I25" s="246"/>
      <c r="J25" s="246"/>
      <c r="K25" s="246"/>
      <c r="L25" s="246"/>
    </row>
    <row r="26" spans="1:14" x14ac:dyDescent="0.25">
      <c r="A26" s="245"/>
      <c r="B26" s="246"/>
      <c r="C26" s="246"/>
      <c r="D26" s="246"/>
      <c r="E26" s="246"/>
      <c r="F26" s="246"/>
      <c r="G26" s="246"/>
      <c r="H26" s="246"/>
      <c r="I26" s="246"/>
      <c r="J26" s="246"/>
      <c r="K26" s="246"/>
      <c r="L26" s="246"/>
    </row>
    <row r="27" spans="1:14" x14ac:dyDescent="0.25">
      <c r="A27" s="249"/>
      <c r="B27" s="249"/>
      <c r="C27" s="249"/>
      <c r="D27" s="249"/>
      <c r="E27" s="249"/>
      <c r="F27" s="249"/>
      <c r="G27" s="249"/>
      <c r="H27" s="249"/>
      <c r="I27" s="249"/>
      <c r="J27" s="249"/>
      <c r="K27" s="249"/>
      <c r="L27" s="249"/>
      <c r="M27" s="249"/>
      <c r="N27" s="249"/>
    </row>
    <row r="28" spans="1:14" x14ac:dyDescent="0.25">
      <c r="A28" s="247"/>
      <c r="B28" s="248"/>
      <c r="C28" s="248"/>
      <c r="D28" s="248"/>
      <c r="E28" s="248"/>
      <c r="F28" s="248"/>
      <c r="G28" s="248"/>
      <c r="H28" s="248"/>
      <c r="I28" s="248"/>
      <c r="J28" s="248"/>
      <c r="K28" s="26"/>
      <c r="L28" s="26"/>
    </row>
    <row r="29" spans="1:14" x14ac:dyDescent="0.25">
      <c r="A29" s="250"/>
      <c r="B29" s="250"/>
      <c r="C29" s="250"/>
      <c r="D29" s="250"/>
      <c r="E29" s="250"/>
      <c r="F29" s="250"/>
      <c r="G29" s="250"/>
      <c r="H29" s="250"/>
      <c r="I29" s="250"/>
      <c r="J29" s="250"/>
      <c r="K29" s="250"/>
      <c r="L29" s="250"/>
      <c r="M29" s="250"/>
      <c r="N29" s="250"/>
    </row>
    <row r="30" spans="1:14" x14ac:dyDescent="0.25">
      <c r="A30" s="250"/>
      <c r="B30" s="250"/>
      <c r="C30" s="250"/>
      <c r="D30" s="250"/>
      <c r="E30" s="250"/>
      <c r="F30" s="250"/>
      <c r="G30" s="250"/>
      <c r="H30" s="250"/>
      <c r="I30" s="250"/>
      <c r="J30" s="250"/>
      <c r="K30" s="250"/>
      <c r="L30" s="250"/>
      <c r="M30" s="250"/>
      <c r="N30" s="250"/>
    </row>
    <row r="31" spans="1:14" x14ac:dyDescent="0.25">
      <c r="A31" s="249"/>
      <c r="B31" s="249"/>
      <c r="C31" s="249"/>
      <c r="D31" s="249"/>
      <c r="I31" s="26"/>
      <c r="J31" s="26"/>
      <c r="K31" s="26"/>
      <c r="L31" s="26"/>
    </row>
    <row r="32" spans="1:14" x14ac:dyDescent="0.25">
      <c r="A32" s="70"/>
      <c r="B32" s="71"/>
      <c r="C32" s="71"/>
      <c r="D32" s="71"/>
      <c r="I32" s="26"/>
      <c r="J32" s="26"/>
      <c r="K32" s="26"/>
      <c r="L32" s="26"/>
    </row>
  </sheetData>
  <sheetProtection algorithmName="SHA-512" hashValue="lKVq0aVzQnvxNinN/CWwJCMhOUb9BEt7KfrxXxmUgvDCP/WKIJ7pTZ2DpwcBdbSjaVbdCwU6a/moVko8eA+Umg==" saltValue="guhHdazYXMBZhA2elJrR2w==" spinCount="100000" sheet="1" objects="1" scenarios="1"/>
  <mergeCells count="11">
    <mergeCell ref="A31:D31"/>
    <mergeCell ref="A27:N27"/>
    <mergeCell ref="A29:N30"/>
    <mergeCell ref="A22:K22"/>
    <mergeCell ref="A24:N24"/>
    <mergeCell ref="A23:N23"/>
    <mergeCell ref="A2:N21"/>
    <mergeCell ref="A1:H1"/>
    <mergeCell ref="A25:L25"/>
    <mergeCell ref="A26:L26"/>
    <mergeCell ref="A28:J28"/>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7"/>
  <sheetViews>
    <sheetView tabSelected="1" zoomScale="80" zoomScaleNormal="80" workbookViewId="0">
      <selection activeCell="M1" sqref="M1:N1"/>
    </sheetView>
  </sheetViews>
  <sheetFormatPr defaultColWidth="9.140625" defaultRowHeight="15" x14ac:dyDescent="0.25"/>
  <cols>
    <col min="1" max="1" width="2.5703125" bestFit="1" customWidth="1"/>
    <col min="2" max="2" width="3.28515625" customWidth="1"/>
    <col min="3" max="3" width="3.42578125" customWidth="1"/>
    <col min="4" max="4" width="3.7109375" customWidth="1"/>
    <col min="5" max="5" width="4" customWidth="1"/>
    <col min="6" max="6" width="28.28515625" customWidth="1"/>
    <col min="7" max="7" width="21.42578125" customWidth="1"/>
    <col min="8" max="8" width="19.42578125" customWidth="1"/>
    <col min="9" max="9" width="14.5703125" bestFit="1" customWidth="1"/>
    <col min="10" max="10" width="15.7109375" bestFit="1" customWidth="1"/>
    <col min="11" max="11" width="15" customWidth="1"/>
    <col min="12" max="12" width="15.7109375" bestFit="1" customWidth="1"/>
    <col min="13" max="13" width="12.85546875" bestFit="1" customWidth="1"/>
    <col min="14" max="14" width="15.5703125" customWidth="1"/>
    <col min="15" max="15" width="12.7109375" hidden="1" customWidth="1"/>
    <col min="16" max="16" width="19.5703125" hidden="1" customWidth="1"/>
  </cols>
  <sheetData>
    <row r="1" spans="1:16" ht="15.75" x14ac:dyDescent="0.25">
      <c r="A1" s="74">
        <v>0</v>
      </c>
      <c r="B1" s="231" t="s">
        <v>199</v>
      </c>
      <c r="C1" s="232"/>
      <c r="D1" s="232"/>
      <c r="E1" s="232"/>
      <c r="F1" s="232"/>
      <c r="G1" s="232"/>
      <c r="H1" s="232"/>
      <c r="I1" s="232"/>
      <c r="J1" s="232"/>
      <c r="K1" s="232"/>
      <c r="L1" s="232"/>
      <c r="M1" s="240"/>
      <c r="N1" s="240"/>
    </row>
    <row r="2" spans="1:16" ht="15.75" x14ac:dyDescent="0.25">
      <c r="A2" s="75">
        <v>0</v>
      </c>
      <c r="B2" s="239" t="s">
        <v>3</v>
      </c>
      <c r="C2" s="239"/>
      <c r="D2" s="239"/>
      <c r="E2" s="239"/>
      <c r="F2" s="231" t="s">
        <v>102</v>
      </c>
      <c r="G2" s="233"/>
      <c r="H2" s="233"/>
      <c r="I2" s="233"/>
      <c r="J2" s="234"/>
      <c r="K2" s="233"/>
      <c r="L2" s="233"/>
      <c r="M2" s="233"/>
      <c r="N2" s="233"/>
    </row>
    <row r="3" spans="1:16" ht="15.75" x14ac:dyDescent="0.25">
      <c r="A3" s="75">
        <v>0</v>
      </c>
      <c r="B3" s="228" t="s">
        <v>4</v>
      </c>
      <c r="C3" s="229"/>
      <c r="D3" s="229"/>
      <c r="E3" s="230"/>
      <c r="F3" s="231" t="s">
        <v>132</v>
      </c>
      <c r="G3" s="233"/>
      <c r="H3" s="233"/>
      <c r="I3" s="234"/>
      <c r="J3" s="235"/>
      <c r="K3" s="235"/>
      <c r="L3" s="235"/>
      <c r="M3" s="235"/>
      <c r="N3" s="235"/>
    </row>
    <row r="4" spans="1:16" ht="16.5" thickBot="1" x14ac:dyDescent="0.3">
      <c r="A4" s="75">
        <v>0</v>
      </c>
      <c r="B4" s="225" t="s">
        <v>100</v>
      </c>
      <c r="C4" s="226"/>
      <c r="D4" s="226"/>
      <c r="E4" s="227"/>
      <c r="F4" s="237"/>
      <c r="G4" s="238"/>
      <c r="H4" s="77" t="s">
        <v>101</v>
      </c>
      <c r="I4" s="237"/>
      <c r="J4" s="238"/>
      <c r="K4" s="78" t="s">
        <v>99</v>
      </c>
      <c r="L4" s="236"/>
      <c r="M4" s="235"/>
      <c r="N4" s="232"/>
    </row>
    <row r="5" spans="1:16" ht="48" thickBot="1" x14ac:dyDescent="0.3">
      <c r="A5" s="76">
        <v>0</v>
      </c>
      <c r="B5" s="222"/>
      <c r="C5" s="223"/>
      <c r="D5" s="223"/>
      <c r="E5" s="224"/>
      <c r="F5" s="123" t="s">
        <v>233</v>
      </c>
      <c r="G5" s="72" t="s">
        <v>110</v>
      </c>
      <c r="H5" s="72" t="s">
        <v>128</v>
      </c>
      <c r="I5" s="72" t="s">
        <v>111</v>
      </c>
      <c r="J5" s="72" t="s">
        <v>129</v>
      </c>
      <c r="K5" s="72" t="s">
        <v>112</v>
      </c>
      <c r="L5" s="79" t="s">
        <v>130</v>
      </c>
      <c r="M5" s="79" t="s">
        <v>113</v>
      </c>
      <c r="N5" s="79" t="s">
        <v>131</v>
      </c>
      <c r="O5" s="212" t="s">
        <v>255</v>
      </c>
      <c r="P5" s="123" t="s">
        <v>232</v>
      </c>
    </row>
    <row r="6" spans="1:16" ht="15.75" x14ac:dyDescent="0.25">
      <c r="A6" s="7">
        <v>1</v>
      </c>
      <c r="B6" s="7">
        <v>2</v>
      </c>
      <c r="C6" s="7" t="s">
        <v>46</v>
      </c>
      <c r="D6" s="7">
        <v>0</v>
      </c>
      <c r="E6" s="7">
        <v>1</v>
      </c>
      <c r="F6" s="8" t="s">
        <v>28</v>
      </c>
      <c r="G6" s="3"/>
      <c r="H6" s="3"/>
      <c r="I6" s="3"/>
      <c r="J6" s="3"/>
      <c r="K6" s="3"/>
      <c r="L6" s="3"/>
      <c r="M6" s="3"/>
      <c r="N6" s="3"/>
      <c r="O6" s="9">
        <v>0.05</v>
      </c>
      <c r="P6" s="9">
        <f t="shared" ref="P6:P49" si="0">O6*(H6+J6+L6+N6)</f>
        <v>0</v>
      </c>
    </row>
    <row r="7" spans="1:16" ht="15.75" x14ac:dyDescent="0.25">
      <c r="A7" s="7">
        <v>1</v>
      </c>
      <c r="B7" s="7">
        <v>2</v>
      </c>
      <c r="C7" s="7" t="s">
        <v>46</v>
      </c>
      <c r="D7" s="7">
        <v>0</v>
      </c>
      <c r="E7" s="7">
        <v>2</v>
      </c>
      <c r="F7" s="8" t="s">
        <v>12</v>
      </c>
      <c r="G7" s="3"/>
      <c r="H7" s="3"/>
      <c r="I7" s="3"/>
      <c r="J7" s="3"/>
      <c r="K7" s="3"/>
      <c r="L7" s="3"/>
      <c r="M7" s="3"/>
      <c r="N7" s="3"/>
      <c r="O7" s="9">
        <v>0.06</v>
      </c>
      <c r="P7" s="9">
        <f t="shared" si="0"/>
        <v>0</v>
      </c>
    </row>
    <row r="8" spans="1:16" ht="15.75" x14ac:dyDescent="0.25">
      <c r="A8" s="7">
        <v>1</v>
      </c>
      <c r="B8" s="7">
        <v>2</v>
      </c>
      <c r="C8" s="7" t="s">
        <v>46</v>
      </c>
      <c r="D8" s="7">
        <v>0</v>
      </c>
      <c r="E8" s="7">
        <v>3</v>
      </c>
      <c r="F8" s="8" t="s">
        <v>13</v>
      </c>
      <c r="G8" s="3"/>
      <c r="H8" s="3"/>
      <c r="I8" s="3"/>
      <c r="J8" s="3"/>
      <c r="K8" s="3"/>
      <c r="L8" s="3"/>
      <c r="M8" s="3"/>
      <c r="N8" s="3"/>
      <c r="O8" s="9">
        <v>0.06</v>
      </c>
      <c r="P8" s="9">
        <f t="shared" si="0"/>
        <v>0</v>
      </c>
    </row>
    <row r="9" spans="1:16" ht="15.75" x14ac:dyDescent="0.25">
      <c r="A9" s="7">
        <v>1</v>
      </c>
      <c r="B9" s="7">
        <v>2</v>
      </c>
      <c r="C9" s="7" t="s">
        <v>46</v>
      </c>
      <c r="D9" s="7">
        <v>0</v>
      </c>
      <c r="E9" s="7">
        <v>4</v>
      </c>
      <c r="F9" s="8" t="s">
        <v>47</v>
      </c>
      <c r="G9" s="3"/>
      <c r="H9" s="3"/>
      <c r="I9" s="3"/>
      <c r="J9" s="3"/>
      <c r="K9" s="3"/>
      <c r="L9" s="3"/>
      <c r="M9" s="3"/>
      <c r="N9" s="3"/>
      <c r="O9" s="9">
        <v>0.08</v>
      </c>
      <c r="P9" s="9">
        <f t="shared" si="0"/>
        <v>0</v>
      </c>
    </row>
    <row r="10" spans="1:16" ht="15.75" x14ac:dyDescent="0.25">
      <c r="A10" s="7">
        <v>1</v>
      </c>
      <c r="B10" s="7">
        <v>2</v>
      </c>
      <c r="C10" s="7" t="s">
        <v>49</v>
      </c>
      <c r="D10" s="7">
        <v>0</v>
      </c>
      <c r="E10" s="7">
        <v>1</v>
      </c>
      <c r="F10" s="8" t="s">
        <v>29</v>
      </c>
      <c r="G10" s="3"/>
      <c r="H10" s="3"/>
      <c r="I10" s="3"/>
      <c r="J10" s="3"/>
      <c r="K10" s="3"/>
      <c r="L10" s="3"/>
      <c r="M10" s="3"/>
      <c r="N10" s="3"/>
      <c r="O10" s="9">
        <v>0.05</v>
      </c>
      <c r="P10" s="9">
        <f t="shared" si="0"/>
        <v>0</v>
      </c>
    </row>
    <row r="11" spans="1:16" ht="15.75" x14ac:dyDescent="0.25">
      <c r="A11" s="7">
        <v>1</v>
      </c>
      <c r="B11" s="7">
        <v>2</v>
      </c>
      <c r="C11" s="7" t="s">
        <v>49</v>
      </c>
      <c r="D11" s="7">
        <v>0</v>
      </c>
      <c r="E11" s="7">
        <v>2</v>
      </c>
      <c r="F11" s="8" t="s">
        <v>14</v>
      </c>
      <c r="G11" s="3"/>
      <c r="H11" s="3"/>
      <c r="I11" s="3"/>
      <c r="J11" s="3"/>
      <c r="K11" s="3"/>
      <c r="L11" s="3"/>
      <c r="M11" s="3"/>
      <c r="N11" s="3"/>
      <c r="O11" s="9">
        <v>0.06</v>
      </c>
      <c r="P11" s="9">
        <f t="shared" si="0"/>
        <v>0</v>
      </c>
    </row>
    <row r="12" spans="1:16" ht="15.75" x14ac:dyDescent="0.25">
      <c r="A12" s="7">
        <v>1</v>
      </c>
      <c r="B12" s="7">
        <v>2</v>
      </c>
      <c r="C12" s="7" t="s">
        <v>49</v>
      </c>
      <c r="D12" s="7">
        <v>0</v>
      </c>
      <c r="E12" s="7">
        <v>3</v>
      </c>
      <c r="F12" s="8" t="s">
        <v>15</v>
      </c>
      <c r="G12" s="3"/>
      <c r="H12" s="3"/>
      <c r="I12" s="3"/>
      <c r="J12" s="3"/>
      <c r="K12" s="3"/>
      <c r="L12" s="3"/>
      <c r="M12" s="3"/>
      <c r="N12" s="3"/>
      <c r="O12" s="9">
        <v>0.06</v>
      </c>
      <c r="P12" s="9">
        <f t="shared" si="0"/>
        <v>0</v>
      </c>
    </row>
    <row r="13" spans="1:16" ht="15.75" x14ac:dyDescent="0.25">
      <c r="A13" s="7">
        <v>1</v>
      </c>
      <c r="B13" s="7">
        <v>2</v>
      </c>
      <c r="C13" s="7" t="s">
        <v>49</v>
      </c>
      <c r="D13" s="7">
        <v>0</v>
      </c>
      <c r="E13" s="7">
        <v>4</v>
      </c>
      <c r="F13" s="8" t="s">
        <v>48</v>
      </c>
      <c r="G13" s="3"/>
      <c r="H13" s="3"/>
      <c r="I13" s="3"/>
      <c r="J13" s="3"/>
      <c r="K13" s="3"/>
      <c r="L13" s="3"/>
      <c r="M13" s="3"/>
      <c r="N13" s="3"/>
      <c r="O13" s="9">
        <v>0.08</v>
      </c>
      <c r="P13" s="9">
        <f t="shared" si="0"/>
        <v>0</v>
      </c>
    </row>
    <row r="14" spans="1:16" ht="15.75" x14ac:dyDescent="0.25">
      <c r="A14" s="7">
        <v>1</v>
      </c>
      <c r="B14" s="7">
        <v>3</v>
      </c>
      <c r="C14" s="7" t="s">
        <v>51</v>
      </c>
      <c r="D14" s="7">
        <v>0</v>
      </c>
      <c r="E14" s="7">
        <v>1</v>
      </c>
      <c r="F14" s="8" t="s">
        <v>34</v>
      </c>
      <c r="G14" s="3"/>
      <c r="H14" s="3"/>
      <c r="I14" s="3"/>
      <c r="J14" s="3"/>
      <c r="K14" s="3"/>
      <c r="L14" s="3"/>
      <c r="M14" s="3"/>
      <c r="N14" s="3"/>
      <c r="O14" s="9">
        <v>0</v>
      </c>
      <c r="P14" s="9">
        <f t="shared" si="0"/>
        <v>0</v>
      </c>
    </row>
    <row r="15" spans="1:16" ht="15.75" x14ac:dyDescent="0.25">
      <c r="A15" s="7">
        <v>1</v>
      </c>
      <c r="B15" s="7">
        <v>3</v>
      </c>
      <c r="C15" s="7" t="s">
        <v>51</v>
      </c>
      <c r="D15" s="7">
        <v>0</v>
      </c>
      <c r="E15" s="7">
        <v>2</v>
      </c>
      <c r="F15" s="8" t="s">
        <v>33</v>
      </c>
      <c r="G15" s="3"/>
      <c r="H15" s="3"/>
      <c r="I15" s="3"/>
      <c r="J15" s="3"/>
      <c r="K15" s="3"/>
      <c r="L15" s="3"/>
      <c r="M15" s="3"/>
      <c r="N15" s="3"/>
      <c r="O15" s="9">
        <v>0</v>
      </c>
      <c r="P15" s="9">
        <f t="shared" si="0"/>
        <v>0</v>
      </c>
    </row>
    <row r="16" spans="1:16" ht="15.75" x14ac:dyDescent="0.25">
      <c r="A16" s="7">
        <v>1</v>
      </c>
      <c r="B16" s="7">
        <v>3</v>
      </c>
      <c r="C16" s="7" t="s">
        <v>51</v>
      </c>
      <c r="D16" s="7">
        <v>0</v>
      </c>
      <c r="E16" s="7">
        <v>3</v>
      </c>
      <c r="F16" s="8" t="s">
        <v>32</v>
      </c>
      <c r="G16" s="3"/>
      <c r="H16" s="3"/>
      <c r="I16" s="3"/>
      <c r="J16" s="3"/>
      <c r="K16" s="3"/>
      <c r="L16" s="3"/>
      <c r="M16" s="3"/>
      <c r="N16" s="3"/>
      <c r="O16" s="9">
        <v>0.01</v>
      </c>
      <c r="P16" s="9">
        <f t="shared" si="0"/>
        <v>0</v>
      </c>
    </row>
    <row r="17" spans="1:16" ht="15.75" x14ac:dyDescent="0.25">
      <c r="A17" s="7">
        <v>1</v>
      </c>
      <c r="B17" s="7">
        <v>3</v>
      </c>
      <c r="C17" s="7" t="s">
        <v>51</v>
      </c>
      <c r="D17" s="7">
        <v>0</v>
      </c>
      <c r="E17" s="7">
        <v>4</v>
      </c>
      <c r="F17" s="8" t="s">
        <v>31</v>
      </c>
      <c r="G17" s="3"/>
      <c r="H17" s="3"/>
      <c r="I17" s="3"/>
      <c r="J17" s="3"/>
      <c r="K17" s="3"/>
      <c r="L17" s="3"/>
      <c r="M17" s="3"/>
      <c r="N17" s="3"/>
      <c r="O17" s="9">
        <v>0.01</v>
      </c>
      <c r="P17" s="9">
        <f t="shared" si="0"/>
        <v>0</v>
      </c>
    </row>
    <row r="18" spans="1:16" ht="15.75" x14ac:dyDescent="0.25">
      <c r="A18" s="7">
        <v>1</v>
      </c>
      <c r="B18" s="7">
        <v>3</v>
      </c>
      <c r="C18" s="7" t="s">
        <v>52</v>
      </c>
      <c r="D18" s="7">
        <v>1</v>
      </c>
      <c r="E18" s="7">
        <v>0</v>
      </c>
      <c r="F18" s="8" t="s">
        <v>35</v>
      </c>
      <c r="G18" s="3"/>
      <c r="H18" s="3"/>
      <c r="I18" s="3"/>
      <c r="J18" s="3"/>
      <c r="K18" s="3"/>
      <c r="L18" s="3"/>
      <c r="M18" s="3"/>
      <c r="N18" s="3"/>
      <c r="O18" s="9">
        <v>0.06</v>
      </c>
      <c r="P18" s="9">
        <f t="shared" si="0"/>
        <v>0</v>
      </c>
    </row>
    <row r="19" spans="1:16" ht="15.75" x14ac:dyDescent="0.25">
      <c r="A19" s="7">
        <v>1</v>
      </c>
      <c r="B19" s="7">
        <v>3</v>
      </c>
      <c r="C19" s="7" t="s">
        <v>52</v>
      </c>
      <c r="D19" s="7">
        <v>1</v>
      </c>
      <c r="E19" s="7">
        <v>1</v>
      </c>
      <c r="F19" s="8" t="s">
        <v>36</v>
      </c>
      <c r="G19" s="3"/>
      <c r="H19" s="3"/>
      <c r="I19" s="3"/>
      <c r="J19" s="3"/>
      <c r="K19" s="3"/>
      <c r="L19" s="3"/>
      <c r="M19" s="3"/>
      <c r="N19" s="3"/>
      <c r="O19" s="9">
        <v>0.06</v>
      </c>
      <c r="P19" s="9">
        <f t="shared" si="0"/>
        <v>0</v>
      </c>
    </row>
    <row r="20" spans="1:16" ht="15.75" x14ac:dyDescent="0.25">
      <c r="A20" s="7">
        <v>1</v>
      </c>
      <c r="B20" s="7">
        <v>3</v>
      </c>
      <c r="C20" s="7" t="s">
        <v>52</v>
      </c>
      <c r="D20" s="7">
        <v>1</v>
      </c>
      <c r="E20" s="7">
        <v>2</v>
      </c>
      <c r="F20" s="8" t="s">
        <v>37</v>
      </c>
      <c r="G20" s="3"/>
      <c r="H20" s="3"/>
      <c r="I20" s="3"/>
      <c r="J20" s="3"/>
      <c r="K20" s="3"/>
      <c r="L20" s="3"/>
      <c r="M20" s="3"/>
      <c r="N20" s="3"/>
      <c r="O20" s="9">
        <v>7.0000000000000007E-2</v>
      </c>
      <c r="P20" s="9">
        <f t="shared" si="0"/>
        <v>0</v>
      </c>
    </row>
    <row r="21" spans="1:16" ht="15.75" x14ac:dyDescent="0.25">
      <c r="A21" s="7">
        <v>1</v>
      </c>
      <c r="B21" s="7">
        <v>3</v>
      </c>
      <c r="C21" s="7" t="s">
        <v>52</v>
      </c>
      <c r="D21" s="7">
        <v>1</v>
      </c>
      <c r="E21" s="7">
        <v>4</v>
      </c>
      <c r="F21" s="8" t="s">
        <v>55</v>
      </c>
      <c r="G21" s="3"/>
      <c r="H21" s="3"/>
      <c r="I21" s="3"/>
      <c r="J21" s="3"/>
      <c r="K21" s="3"/>
      <c r="L21" s="3"/>
      <c r="M21" s="3"/>
      <c r="N21" s="3"/>
      <c r="O21" s="9">
        <v>0.11</v>
      </c>
      <c r="P21" s="9">
        <f t="shared" si="0"/>
        <v>0</v>
      </c>
    </row>
    <row r="22" spans="1:16" ht="15.75" x14ac:dyDescent="0.25">
      <c r="A22" s="7">
        <v>1</v>
      </c>
      <c r="B22" s="7">
        <v>3</v>
      </c>
      <c r="C22" s="7" t="s">
        <v>53</v>
      </c>
      <c r="D22" s="7">
        <v>1</v>
      </c>
      <c r="E22" s="7">
        <v>0</v>
      </c>
      <c r="F22" s="8" t="s">
        <v>38</v>
      </c>
      <c r="G22" s="3"/>
      <c r="H22" s="3"/>
      <c r="I22" s="3"/>
      <c r="J22" s="3"/>
      <c r="K22" s="3"/>
      <c r="L22" s="3"/>
      <c r="M22" s="3"/>
      <c r="N22" s="3"/>
      <c r="O22" s="9">
        <v>0.06</v>
      </c>
      <c r="P22" s="9">
        <f t="shared" si="0"/>
        <v>0</v>
      </c>
    </row>
    <row r="23" spans="1:16" ht="15.75" x14ac:dyDescent="0.25">
      <c r="A23" s="7">
        <v>1</v>
      </c>
      <c r="B23" s="7">
        <v>3</v>
      </c>
      <c r="C23" s="7" t="s">
        <v>53</v>
      </c>
      <c r="D23" s="7">
        <v>1</v>
      </c>
      <c r="E23" s="7">
        <v>1</v>
      </c>
      <c r="F23" s="8" t="s">
        <v>39</v>
      </c>
      <c r="G23" s="3"/>
      <c r="H23" s="3"/>
      <c r="I23" s="3"/>
      <c r="J23" s="3"/>
      <c r="K23" s="3"/>
      <c r="L23" s="3"/>
      <c r="M23" s="3"/>
      <c r="N23" s="3"/>
      <c r="O23" s="9">
        <v>0.06</v>
      </c>
      <c r="P23" s="9">
        <f t="shared" si="0"/>
        <v>0</v>
      </c>
    </row>
    <row r="24" spans="1:16" ht="15.75" x14ac:dyDescent="0.25">
      <c r="A24" s="7">
        <v>1</v>
      </c>
      <c r="B24" s="7">
        <v>3</v>
      </c>
      <c r="C24" s="7" t="s">
        <v>53</v>
      </c>
      <c r="D24" s="7">
        <v>1</v>
      </c>
      <c r="E24" s="7">
        <v>2</v>
      </c>
      <c r="F24" s="8" t="s">
        <v>40</v>
      </c>
      <c r="G24" s="3"/>
      <c r="H24" s="3"/>
      <c r="I24" s="3"/>
      <c r="J24" s="3"/>
      <c r="K24" s="3"/>
      <c r="L24" s="3"/>
      <c r="M24" s="3"/>
      <c r="N24" s="3"/>
      <c r="O24" s="9">
        <v>7.0000000000000007E-2</v>
      </c>
      <c r="P24" s="9">
        <f t="shared" si="0"/>
        <v>0</v>
      </c>
    </row>
    <row r="25" spans="1:16" ht="15.75" x14ac:dyDescent="0.25">
      <c r="A25" s="7">
        <v>1</v>
      </c>
      <c r="B25" s="7">
        <v>3</v>
      </c>
      <c r="C25" s="7" t="s">
        <v>53</v>
      </c>
      <c r="D25" s="7">
        <v>1</v>
      </c>
      <c r="E25" s="7">
        <v>4</v>
      </c>
      <c r="F25" s="8" t="s">
        <v>56</v>
      </c>
      <c r="G25" s="3"/>
      <c r="H25" s="3"/>
      <c r="I25" s="3"/>
      <c r="J25" s="3"/>
      <c r="K25" s="3"/>
      <c r="L25" s="3"/>
      <c r="M25" s="3"/>
      <c r="N25" s="3"/>
      <c r="O25" s="9">
        <v>0.11</v>
      </c>
      <c r="P25" s="9">
        <f t="shared" si="0"/>
        <v>0</v>
      </c>
    </row>
    <row r="26" spans="1:16" ht="15.75" x14ac:dyDescent="0.25">
      <c r="A26" s="7">
        <v>1</v>
      </c>
      <c r="B26" s="7">
        <v>3</v>
      </c>
      <c r="C26" s="7" t="s">
        <v>54</v>
      </c>
      <c r="D26" s="7">
        <v>0</v>
      </c>
      <c r="E26" s="7">
        <v>1</v>
      </c>
      <c r="F26" s="8" t="s">
        <v>30</v>
      </c>
      <c r="G26" s="3"/>
      <c r="H26" s="3"/>
      <c r="I26" s="3"/>
      <c r="J26" s="3"/>
      <c r="K26" s="3"/>
      <c r="L26" s="3"/>
      <c r="M26" s="3"/>
      <c r="N26" s="3"/>
      <c r="O26" s="9">
        <v>0.02</v>
      </c>
      <c r="P26" s="9">
        <f t="shared" si="0"/>
        <v>0</v>
      </c>
    </row>
    <row r="27" spans="1:16" ht="15.75" x14ac:dyDescent="0.25">
      <c r="A27" s="7">
        <v>1</v>
      </c>
      <c r="B27" s="7">
        <v>3</v>
      </c>
      <c r="C27" s="7" t="s">
        <v>54</v>
      </c>
      <c r="D27" s="7">
        <v>0</v>
      </c>
      <c r="E27" s="7">
        <v>2</v>
      </c>
      <c r="F27" s="8" t="s">
        <v>41</v>
      </c>
      <c r="G27" s="3"/>
      <c r="H27" s="3"/>
      <c r="I27" s="3"/>
      <c r="J27" s="3"/>
      <c r="K27" s="3"/>
      <c r="L27" s="3"/>
      <c r="M27" s="3"/>
      <c r="N27" s="3"/>
      <c r="O27" s="9">
        <v>0.02</v>
      </c>
      <c r="P27" s="9">
        <f t="shared" si="0"/>
        <v>0</v>
      </c>
    </row>
    <row r="28" spans="1:16" ht="15.75" x14ac:dyDescent="0.25">
      <c r="A28" s="7">
        <v>1</v>
      </c>
      <c r="B28" s="7">
        <v>3</v>
      </c>
      <c r="C28" s="7" t="s">
        <v>54</v>
      </c>
      <c r="D28" s="7">
        <v>0</v>
      </c>
      <c r="E28" s="7">
        <v>3</v>
      </c>
      <c r="F28" s="8" t="s">
        <v>42</v>
      </c>
      <c r="G28" s="3"/>
      <c r="H28" s="3"/>
      <c r="I28" s="3"/>
      <c r="J28" s="3"/>
      <c r="K28" s="3"/>
      <c r="L28" s="3"/>
      <c r="M28" s="3"/>
      <c r="N28" s="3"/>
      <c r="O28" s="9">
        <v>0.02</v>
      </c>
      <c r="P28" s="9">
        <f t="shared" si="0"/>
        <v>0</v>
      </c>
    </row>
    <row r="29" spans="1:16" ht="15.75" x14ac:dyDescent="0.25">
      <c r="A29" s="7">
        <v>1</v>
      </c>
      <c r="B29" s="7">
        <v>3</v>
      </c>
      <c r="C29" s="7" t="s">
        <v>54</v>
      </c>
      <c r="D29" s="7">
        <v>0</v>
      </c>
      <c r="E29" s="7">
        <v>4</v>
      </c>
      <c r="F29" s="8" t="s">
        <v>43</v>
      </c>
      <c r="G29" s="3"/>
      <c r="H29" s="3"/>
      <c r="I29" s="3"/>
      <c r="J29" s="3"/>
      <c r="K29" s="3"/>
      <c r="L29" s="3"/>
      <c r="M29" s="3"/>
      <c r="N29" s="3"/>
      <c r="O29" s="9">
        <v>0.02</v>
      </c>
      <c r="P29" s="9">
        <f t="shared" si="0"/>
        <v>0</v>
      </c>
    </row>
    <row r="30" spans="1:16" ht="15.75" x14ac:dyDescent="0.25">
      <c r="A30" s="7">
        <v>1</v>
      </c>
      <c r="B30" s="7">
        <v>3</v>
      </c>
      <c r="C30" s="7" t="s">
        <v>54</v>
      </c>
      <c r="D30" s="7">
        <v>0</v>
      </c>
      <c r="E30" s="7">
        <v>5</v>
      </c>
      <c r="F30" s="8" t="s">
        <v>44</v>
      </c>
      <c r="G30" s="3"/>
      <c r="H30" s="3"/>
      <c r="I30" s="3"/>
      <c r="J30" s="3"/>
      <c r="K30" s="3"/>
      <c r="L30" s="3"/>
      <c r="M30" s="3"/>
      <c r="N30" s="3"/>
      <c r="O30" s="9">
        <v>0.09</v>
      </c>
      <c r="P30" s="9">
        <f t="shared" si="0"/>
        <v>0</v>
      </c>
    </row>
    <row r="31" spans="1:16" ht="15.75" x14ac:dyDescent="0.25">
      <c r="A31" s="7">
        <v>1</v>
      </c>
      <c r="B31" s="7">
        <v>5</v>
      </c>
      <c r="C31" s="7" t="s">
        <v>62</v>
      </c>
      <c r="D31" s="7">
        <v>0</v>
      </c>
      <c r="E31" s="7">
        <v>1</v>
      </c>
      <c r="F31" s="8" t="s">
        <v>58</v>
      </c>
      <c r="G31" s="3"/>
      <c r="H31" s="3"/>
      <c r="I31" s="3"/>
      <c r="J31" s="3"/>
      <c r="K31" s="3"/>
      <c r="L31" s="3"/>
      <c r="M31" s="3"/>
      <c r="N31" s="3"/>
      <c r="O31" s="9">
        <v>0.03</v>
      </c>
      <c r="P31" s="9">
        <f t="shared" si="0"/>
        <v>0</v>
      </c>
    </row>
    <row r="32" spans="1:16" ht="15.75" x14ac:dyDescent="0.25">
      <c r="A32" s="7">
        <v>1</v>
      </c>
      <c r="B32" s="7">
        <v>5</v>
      </c>
      <c r="C32" s="7" t="s">
        <v>62</v>
      </c>
      <c r="D32" s="7">
        <v>0</v>
      </c>
      <c r="E32" s="7">
        <v>2</v>
      </c>
      <c r="F32" s="8" t="s">
        <v>59</v>
      </c>
      <c r="G32" s="3"/>
      <c r="H32" s="3"/>
      <c r="I32" s="3"/>
      <c r="J32" s="3"/>
      <c r="K32" s="3"/>
      <c r="L32" s="3"/>
      <c r="M32" s="3"/>
      <c r="N32" s="3"/>
      <c r="O32" s="9">
        <v>0.06</v>
      </c>
      <c r="P32" s="9">
        <f t="shared" si="0"/>
        <v>0</v>
      </c>
    </row>
    <row r="33" spans="1:16" ht="15.75" x14ac:dyDescent="0.25">
      <c r="A33" s="7">
        <v>1</v>
      </c>
      <c r="B33" s="7">
        <v>5</v>
      </c>
      <c r="C33" s="7" t="s">
        <v>62</v>
      </c>
      <c r="D33" s="7">
        <v>0</v>
      </c>
      <c r="E33" s="7">
        <v>5</v>
      </c>
      <c r="F33" s="8" t="s">
        <v>60</v>
      </c>
      <c r="G33" s="3"/>
      <c r="H33" s="3"/>
      <c r="I33" s="3"/>
      <c r="J33" s="3"/>
      <c r="K33" s="3"/>
      <c r="L33" s="3"/>
      <c r="M33" s="3"/>
      <c r="N33" s="3"/>
      <c r="O33" s="9">
        <v>0.12</v>
      </c>
      <c r="P33" s="9">
        <f t="shared" si="0"/>
        <v>0</v>
      </c>
    </row>
    <row r="34" spans="1:16" ht="15.75" x14ac:dyDescent="0.25">
      <c r="A34" s="7">
        <v>1</v>
      </c>
      <c r="B34" s="7">
        <v>5</v>
      </c>
      <c r="C34" s="7" t="s">
        <v>62</v>
      </c>
      <c r="D34" s="7">
        <v>0</v>
      </c>
      <c r="E34" s="7">
        <v>8</v>
      </c>
      <c r="F34" s="8" t="s">
        <v>61</v>
      </c>
      <c r="G34" s="3"/>
      <c r="H34" s="3"/>
      <c r="I34" s="3"/>
      <c r="J34" s="3"/>
      <c r="K34" s="3"/>
      <c r="L34" s="3"/>
      <c r="M34" s="3"/>
      <c r="N34" s="3"/>
      <c r="O34" s="9">
        <v>0.24</v>
      </c>
      <c r="P34" s="9">
        <f t="shared" si="0"/>
        <v>0</v>
      </c>
    </row>
    <row r="35" spans="1:16" ht="15.75" x14ac:dyDescent="0.25">
      <c r="A35" s="7">
        <v>1</v>
      </c>
      <c r="B35" s="7">
        <v>5</v>
      </c>
      <c r="C35" s="7" t="s">
        <v>63</v>
      </c>
      <c r="D35" s="7">
        <v>0</v>
      </c>
      <c r="E35" s="7">
        <v>1</v>
      </c>
      <c r="F35" s="8" t="s">
        <v>16</v>
      </c>
      <c r="G35" s="3"/>
      <c r="H35" s="3"/>
      <c r="I35" s="3"/>
      <c r="J35" s="3"/>
      <c r="K35" s="3"/>
      <c r="L35" s="3"/>
      <c r="M35" s="3"/>
      <c r="N35" s="3"/>
      <c r="O35" s="9">
        <v>0.03</v>
      </c>
      <c r="P35" s="9">
        <f t="shared" si="0"/>
        <v>0</v>
      </c>
    </row>
    <row r="36" spans="1:16" ht="15.75" x14ac:dyDescent="0.25">
      <c r="A36" s="7">
        <v>1</v>
      </c>
      <c r="B36" s="7">
        <v>5</v>
      </c>
      <c r="C36" s="7" t="s">
        <v>63</v>
      </c>
      <c r="D36" s="7">
        <v>0</v>
      </c>
      <c r="E36" s="7">
        <v>2</v>
      </c>
      <c r="F36" s="8" t="s">
        <v>17</v>
      </c>
      <c r="G36" s="3"/>
      <c r="H36" s="3"/>
      <c r="I36" s="3"/>
      <c r="J36" s="3"/>
      <c r="K36" s="3"/>
      <c r="L36" s="3"/>
      <c r="M36" s="3"/>
      <c r="N36" s="3"/>
      <c r="O36" s="9">
        <v>0.06</v>
      </c>
      <c r="P36" s="9">
        <f t="shared" si="0"/>
        <v>0</v>
      </c>
    </row>
    <row r="37" spans="1:16" ht="15.75" x14ac:dyDescent="0.25">
      <c r="A37" s="7">
        <v>1</v>
      </c>
      <c r="B37" s="7">
        <v>5</v>
      </c>
      <c r="C37" s="7" t="s">
        <v>63</v>
      </c>
      <c r="D37" s="7">
        <v>0</v>
      </c>
      <c r="E37" s="7">
        <v>5</v>
      </c>
      <c r="F37" s="8" t="s">
        <v>18</v>
      </c>
      <c r="G37" s="3"/>
      <c r="H37" s="3"/>
      <c r="I37" s="3"/>
      <c r="J37" s="3"/>
      <c r="K37" s="3"/>
      <c r="L37" s="3"/>
      <c r="M37" s="3"/>
      <c r="N37" s="3"/>
      <c r="O37" s="9">
        <v>0.12</v>
      </c>
      <c r="P37" s="9">
        <f t="shared" si="0"/>
        <v>0</v>
      </c>
    </row>
    <row r="38" spans="1:16" ht="15.75" x14ac:dyDescent="0.25">
      <c r="A38" s="10">
        <v>1</v>
      </c>
      <c r="B38" s="10">
        <v>5</v>
      </c>
      <c r="C38" s="10" t="s">
        <v>63</v>
      </c>
      <c r="D38" s="10">
        <v>0</v>
      </c>
      <c r="E38" s="10">
        <v>8</v>
      </c>
      <c r="F38" s="11" t="s">
        <v>19</v>
      </c>
      <c r="G38" s="67"/>
      <c r="H38" s="3"/>
      <c r="I38" s="3"/>
      <c r="J38" s="3"/>
      <c r="K38" s="3"/>
      <c r="L38" s="3"/>
      <c r="M38" s="3"/>
      <c r="N38" s="3"/>
      <c r="O38" s="9">
        <v>0.24</v>
      </c>
      <c r="P38" s="9">
        <f t="shared" si="0"/>
        <v>0</v>
      </c>
    </row>
    <row r="39" spans="1:16" ht="15.75" x14ac:dyDescent="0.25">
      <c r="A39" s="10">
        <v>1</v>
      </c>
      <c r="B39" s="10">
        <v>5</v>
      </c>
      <c r="C39" s="10" t="s">
        <v>63</v>
      </c>
      <c r="D39" s="10">
        <v>1</v>
      </c>
      <c r="E39" s="10">
        <v>1</v>
      </c>
      <c r="F39" s="11" t="s">
        <v>7</v>
      </c>
      <c r="G39" s="67"/>
      <c r="H39" s="3"/>
      <c r="I39" s="3"/>
      <c r="J39" s="3"/>
      <c r="K39" s="3"/>
      <c r="L39" s="3"/>
      <c r="M39" s="3"/>
      <c r="N39" s="3"/>
      <c r="O39" s="9">
        <v>0.04</v>
      </c>
      <c r="P39" s="9">
        <f t="shared" si="0"/>
        <v>0</v>
      </c>
    </row>
    <row r="40" spans="1:16" ht="15.75" x14ac:dyDescent="0.25">
      <c r="A40" s="10">
        <v>1</v>
      </c>
      <c r="B40" s="10">
        <v>6</v>
      </c>
      <c r="C40" s="10" t="s">
        <v>67</v>
      </c>
      <c r="D40" s="10">
        <v>0</v>
      </c>
      <c r="E40" s="10">
        <v>2</v>
      </c>
      <c r="F40" s="11" t="s">
        <v>64</v>
      </c>
      <c r="G40" s="67"/>
      <c r="H40" s="3"/>
      <c r="I40" s="3"/>
      <c r="J40" s="3"/>
      <c r="K40" s="3"/>
      <c r="L40" s="3"/>
      <c r="M40" s="3"/>
      <c r="N40" s="3"/>
      <c r="O40" s="9">
        <v>7.0000000000000007E-2</v>
      </c>
      <c r="P40" s="9">
        <f t="shared" si="0"/>
        <v>0</v>
      </c>
    </row>
    <row r="41" spans="1:16" ht="15.75" x14ac:dyDescent="0.25">
      <c r="A41" s="10">
        <v>1</v>
      </c>
      <c r="B41" s="10">
        <v>6</v>
      </c>
      <c r="C41" s="10" t="s">
        <v>67</v>
      </c>
      <c r="D41" s="10">
        <v>0</v>
      </c>
      <c r="E41" s="10">
        <v>4</v>
      </c>
      <c r="F41" s="11" t="s">
        <v>65</v>
      </c>
      <c r="G41" s="67"/>
      <c r="H41" s="3"/>
      <c r="I41" s="3"/>
      <c r="J41" s="3"/>
      <c r="K41" s="3"/>
      <c r="L41" s="3"/>
      <c r="M41" s="3"/>
      <c r="N41" s="3"/>
      <c r="O41" s="9">
        <v>0.12</v>
      </c>
      <c r="P41" s="9">
        <f t="shared" si="0"/>
        <v>0</v>
      </c>
    </row>
    <row r="42" spans="1:16" ht="15.75" x14ac:dyDescent="0.25">
      <c r="A42" s="10">
        <v>1</v>
      </c>
      <c r="B42" s="10">
        <v>6</v>
      </c>
      <c r="C42" s="10" t="s">
        <v>67</v>
      </c>
      <c r="D42" s="10">
        <v>0</v>
      </c>
      <c r="E42" s="10">
        <v>9</v>
      </c>
      <c r="F42" s="11" t="s">
        <v>66</v>
      </c>
      <c r="G42" s="67"/>
      <c r="H42" s="3"/>
      <c r="I42" s="3"/>
      <c r="J42" s="3"/>
      <c r="K42" s="3"/>
      <c r="L42" s="3"/>
      <c r="M42" s="3"/>
      <c r="N42" s="3"/>
      <c r="O42" s="9">
        <v>0.22</v>
      </c>
      <c r="P42" s="9">
        <f t="shared" si="0"/>
        <v>0</v>
      </c>
    </row>
    <row r="43" spans="1:16" ht="15.75" x14ac:dyDescent="0.25">
      <c r="A43" s="10">
        <v>1</v>
      </c>
      <c r="B43" s="10">
        <v>6</v>
      </c>
      <c r="C43" s="10" t="s">
        <v>67</v>
      </c>
      <c r="D43" s="10">
        <v>0</v>
      </c>
      <c r="E43" s="10">
        <v>6</v>
      </c>
      <c r="F43" s="11" t="s">
        <v>69</v>
      </c>
      <c r="G43" s="67"/>
      <c r="H43" s="3"/>
      <c r="I43" s="3"/>
      <c r="J43" s="3"/>
      <c r="K43" s="3"/>
      <c r="L43" s="3"/>
      <c r="M43" s="3"/>
      <c r="N43" s="3"/>
      <c r="O43" s="9">
        <v>0.24</v>
      </c>
      <c r="P43" s="9">
        <f t="shared" si="0"/>
        <v>0</v>
      </c>
    </row>
    <row r="44" spans="1:16" ht="15.75" x14ac:dyDescent="0.25">
      <c r="A44" s="10">
        <v>1</v>
      </c>
      <c r="B44" s="10">
        <v>6</v>
      </c>
      <c r="C44" s="10" t="s">
        <v>68</v>
      </c>
      <c r="D44" s="10">
        <v>0</v>
      </c>
      <c r="E44" s="10">
        <v>2</v>
      </c>
      <c r="F44" s="11" t="s">
        <v>20</v>
      </c>
      <c r="G44" s="67"/>
      <c r="H44" s="3"/>
      <c r="I44" s="3"/>
      <c r="J44" s="3"/>
      <c r="K44" s="3"/>
      <c r="L44" s="3"/>
      <c r="M44" s="3"/>
      <c r="N44" s="3"/>
      <c r="O44" s="9">
        <v>7.0000000000000007E-2</v>
      </c>
      <c r="P44" s="9">
        <f t="shared" si="0"/>
        <v>0</v>
      </c>
    </row>
    <row r="45" spans="1:16" ht="15.75" x14ac:dyDescent="0.25">
      <c r="A45" s="10">
        <v>1</v>
      </c>
      <c r="B45" s="10">
        <v>6</v>
      </c>
      <c r="C45" s="10" t="s">
        <v>68</v>
      </c>
      <c r="D45" s="10">
        <v>0</v>
      </c>
      <c r="E45" s="10">
        <v>4</v>
      </c>
      <c r="F45" s="11" t="s">
        <v>21</v>
      </c>
      <c r="G45" s="67"/>
      <c r="H45" s="3"/>
      <c r="I45" s="3"/>
      <c r="J45" s="3"/>
      <c r="K45" s="3"/>
      <c r="L45" s="3"/>
      <c r="M45" s="3"/>
      <c r="N45" s="3"/>
      <c r="O45" s="9">
        <v>0.12</v>
      </c>
      <c r="P45" s="9">
        <f t="shared" si="0"/>
        <v>0</v>
      </c>
    </row>
    <row r="46" spans="1:16" ht="15.75" x14ac:dyDescent="0.25">
      <c r="A46" s="10">
        <v>1</v>
      </c>
      <c r="B46" s="10">
        <v>6</v>
      </c>
      <c r="C46" s="10" t="s">
        <v>68</v>
      </c>
      <c r="D46" s="10">
        <v>0</v>
      </c>
      <c r="E46" s="10">
        <v>8</v>
      </c>
      <c r="F46" s="11" t="s">
        <v>22</v>
      </c>
      <c r="G46" s="67"/>
      <c r="H46" s="3"/>
      <c r="I46" s="3"/>
      <c r="J46" s="3"/>
      <c r="K46" s="3"/>
      <c r="L46" s="3"/>
      <c r="M46" s="3"/>
      <c r="N46" s="3"/>
      <c r="O46" s="9">
        <v>0.22</v>
      </c>
      <c r="P46" s="9">
        <f t="shared" si="0"/>
        <v>0</v>
      </c>
    </row>
    <row r="47" spans="1:16" ht="15.75" x14ac:dyDescent="0.25">
      <c r="A47" s="10">
        <v>1</v>
      </c>
      <c r="B47" s="10">
        <v>6</v>
      </c>
      <c r="C47" s="10" t="s">
        <v>68</v>
      </c>
      <c r="D47" s="10">
        <v>0</v>
      </c>
      <c r="E47" s="10">
        <v>6</v>
      </c>
      <c r="F47" s="11" t="s">
        <v>23</v>
      </c>
      <c r="G47" s="67"/>
      <c r="H47" s="3"/>
      <c r="I47" s="3"/>
      <c r="J47" s="3"/>
      <c r="K47" s="3"/>
      <c r="L47" s="3"/>
      <c r="M47" s="3"/>
      <c r="N47" s="3"/>
      <c r="O47" s="9">
        <v>0.24</v>
      </c>
      <c r="P47" s="9">
        <f t="shared" si="0"/>
        <v>0</v>
      </c>
    </row>
    <row r="48" spans="1:16" ht="15.75" x14ac:dyDescent="0.25">
      <c r="A48" s="10">
        <v>1</v>
      </c>
      <c r="B48" s="10">
        <v>6</v>
      </c>
      <c r="C48" s="10" t="s">
        <v>70</v>
      </c>
      <c r="D48" s="10">
        <v>0</v>
      </c>
      <c r="E48" s="10">
        <v>2</v>
      </c>
      <c r="F48" s="11" t="s">
        <v>74</v>
      </c>
      <c r="G48" s="67"/>
      <c r="H48" s="3"/>
      <c r="I48" s="3"/>
      <c r="J48" s="3"/>
      <c r="K48" s="3"/>
      <c r="L48" s="3"/>
      <c r="M48" s="3"/>
      <c r="N48" s="3"/>
      <c r="O48" s="9">
        <v>7.0000000000000007E-2</v>
      </c>
      <c r="P48" s="9">
        <f t="shared" si="0"/>
        <v>0</v>
      </c>
    </row>
    <row r="49" spans="1:16" ht="15.75" x14ac:dyDescent="0.25">
      <c r="A49" s="10">
        <v>1</v>
      </c>
      <c r="B49" s="10">
        <v>6</v>
      </c>
      <c r="C49" s="10" t="s">
        <v>70</v>
      </c>
      <c r="D49" s="10">
        <v>0</v>
      </c>
      <c r="E49" s="10">
        <v>3</v>
      </c>
      <c r="F49" s="11" t="s">
        <v>73</v>
      </c>
      <c r="G49" s="67"/>
      <c r="H49" s="3"/>
      <c r="I49" s="3"/>
      <c r="J49" s="3"/>
      <c r="K49" s="3"/>
      <c r="L49" s="3"/>
      <c r="M49" s="3"/>
      <c r="N49" s="3"/>
      <c r="O49" s="9">
        <v>0.12</v>
      </c>
      <c r="P49" s="9">
        <f t="shared" si="0"/>
        <v>0</v>
      </c>
    </row>
    <row r="50" spans="1:16" ht="15.75" x14ac:dyDescent="0.25">
      <c r="A50" s="10">
        <v>1</v>
      </c>
      <c r="B50" s="10">
        <v>6</v>
      </c>
      <c r="C50" s="10" t="s">
        <v>70</v>
      </c>
      <c r="D50" s="10">
        <v>0</v>
      </c>
      <c r="E50" s="10">
        <v>6</v>
      </c>
      <c r="F50" s="11" t="s">
        <v>72</v>
      </c>
      <c r="G50" s="67"/>
      <c r="H50" s="3"/>
      <c r="I50" s="3"/>
      <c r="J50" s="3"/>
      <c r="K50" s="3"/>
      <c r="L50" s="3"/>
      <c r="M50" s="3"/>
      <c r="N50" s="3"/>
      <c r="O50" s="9">
        <v>0.22</v>
      </c>
      <c r="P50" s="9">
        <f t="shared" ref="P50:P66" si="1">O50*(H50+J50+L50+N50)</f>
        <v>0</v>
      </c>
    </row>
    <row r="51" spans="1:16" ht="15.75" x14ac:dyDescent="0.25">
      <c r="A51" s="10">
        <v>1</v>
      </c>
      <c r="B51" s="10">
        <v>6</v>
      </c>
      <c r="C51" s="10" t="s">
        <v>70</v>
      </c>
      <c r="D51" s="10">
        <v>0</v>
      </c>
      <c r="E51" s="10">
        <v>4</v>
      </c>
      <c r="F51" s="11" t="s">
        <v>71</v>
      </c>
      <c r="G51" s="67"/>
      <c r="H51" s="3"/>
      <c r="I51" s="3"/>
      <c r="J51" s="3"/>
      <c r="K51" s="3"/>
      <c r="L51" s="3"/>
      <c r="M51" s="3"/>
      <c r="N51" s="3"/>
      <c r="O51" s="9">
        <v>0.24</v>
      </c>
      <c r="P51" s="9">
        <f t="shared" si="1"/>
        <v>0</v>
      </c>
    </row>
    <row r="52" spans="1:16" ht="15.75" x14ac:dyDescent="0.25">
      <c r="A52" s="10">
        <v>1</v>
      </c>
      <c r="B52" s="10">
        <v>8</v>
      </c>
      <c r="C52" s="10" t="s">
        <v>75</v>
      </c>
      <c r="D52" s="10">
        <v>0</v>
      </c>
      <c r="E52" s="10">
        <v>1</v>
      </c>
      <c r="F52" s="11" t="s">
        <v>24</v>
      </c>
      <c r="G52" s="67"/>
      <c r="H52" s="3"/>
      <c r="I52" s="3"/>
      <c r="J52" s="3"/>
      <c r="K52" s="3"/>
      <c r="L52" s="3"/>
      <c r="M52" s="3"/>
      <c r="N52" s="3"/>
      <c r="O52" s="9">
        <v>0.12</v>
      </c>
      <c r="P52" s="9">
        <f t="shared" si="1"/>
        <v>0</v>
      </c>
    </row>
    <row r="53" spans="1:16" ht="15.75" x14ac:dyDescent="0.25">
      <c r="A53" s="10">
        <v>1</v>
      </c>
      <c r="B53" s="10">
        <v>8</v>
      </c>
      <c r="C53" s="10" t="s">
        <v>75</v>
      </c>
      <c r="D53" s="10">
        <v>0</v>
      </c>
      <c r="E53" s="10">
        <v>2</v>
      </c>
      <c r="F53" s="11" t="s">
        <v>25</v>
      </c>
      <c r="G53" s="67"/>
      <c r="H53" s="3"/>
      <c r="I53" s="3"/>
      <c r="J53" s="3"/>
      <c r="K53" s="3"/>
      <c r="L53" s="3"/>
      <c r="M53" s="3"/>
      <c r="N53" s="3"/>
      <c r="O53" s="9">
        <v>0.12</v>
      </c>
      <c r="P53" s="9">
        <f t="shared" si="1"/>
        <v>0</v>
      </c>
    </row>
    <row r="54" spans="1:16" ht="15.75" x14ac:dyDescent="0.25">
      <c r="A54" s="10">
        <v>1</v>
      </c>
      <c r="B54" s="10">
        <v>8</v>
      </c>
      <c r="C54" s="10" t="s">
        <v>75</v>
      </c>
      <c r="D54" s="10">
        <v>0</v>
      </c>
      <c r="E54" s="10">
        <v>3</v>
      </c>
      <c r="F54" s="11" t="s">
        <v>26</v>
      </c>
      <c r="G54" s="67"/>
      <c r="H54" s="3"/>
      <c r="I54" s="3"/>
      <c r="J54" s="3"/>
      <c r="K54" s="3"/>
      <c r="L54" s="3"/>
      <c r="M54" s="3"/>
      <c r="N54" s="3"/>
      <c r="O54" s="9">
        <v>0.24</v>
      </c>
      <c r="P54" s="9">
        <f t="shared" si="1"/>
        <v>0</v>
      </c>
    </row>
    <row r="55" spans="1:16" ht="15.75" x14ac:dyDescent="0.25">
      <c r="A55" s="10">
        <v>1</v>
      </c>
      <c r="B55" s="10">
        <v>8</v>
      </c>
      <c r="C55" s="10" t="s">
        <v>75</v>
      </c>
      <c r="D55" s="10">
        <v>0</v>
      </c>
      <c r="E55" s="10">
        <v>4</v>
      </c>
      <c r="F55" s="11" t="s">
        <v>27</v>
      </c>
      <c r="G55" s="67"/>
      <c r="H55" s="3"/>
      <c r="I55" s="3"/>
      <c r="J55" s="3"/>
      <c r="K55" s="3"/>
      <c r="L55" s="3"/>
      <c r="M55" s="3"/>
      <c r="N55" s="3"/>
      <c r="O55" s="9">
        <v>0.24</v>
      </c>
      <c r="P55" s="9">
        <f t="shared" si="1"/>
        <v>0</v>
      </c>
    </row>
    <row r="56" spans="1:16" ht="15.75" x14ac:dyDescent="0.25">
      <c r="A56" s="8"/>
      <c r="B56" s="8"/>
      <c r="C56" s="8"/>
      <c r="D56" s="8"/>
      <c r="E56" s="8"/>
      <c r="F56" s="3"/>
      <c r="G56" s="3"/>
      <c r="H56" s="3"/>
      <c r="I56" s="3"/>
      <c r="J56" s="3"/>
      <c r="K56" s="3"/>
      <c r="L56" s="3"/>
      <c r="M56" s="3"/>
      <c r="N56" s="3"/>
      <c r="O56" s="32"/>
      <c r="P56" s="9">
        <f t="shared" si="1"/>
        <v>0</v>
      </c>
    </row>
    <row r="57" spans="1:16" ht="15.75" x14ac:dyDescent="0.25">
      <c r="A57" s="8"/>
      <c r="B57" s="8"/>
      <c r="C57" s="8"/>
      <c r="D57" s="8"/>
      <c r="E57" s="8"/>
      <c r="F57" s="3"/>
      <c r="G57" s="3"/>
      <c r="H57" s="3"/>
      <c r="I57" s="3"/>
      <c r="J57" s="3"/>
      <c r="K57" s="3"/>
      <c r="L57" s="3"/>
      <c r="M57" s="3"/>
      <c r="N57" s="3"/>
      <c r="O57" s="32"/>
      <c r="P57" s="9">
        <f t="shared" si="1"/>
        <v>0</v>
      </c>
    </row>
    <row r="58" spans="1:16" ht="15.75" x14ac:dyDescent="0.25">
      <c r="A58" s="8"/>
      <c r="B58" s="8"/>
      <c r="C58" s="8"/>
      <c r="D58" s="8"/>
      <c r="E58" s="8"/>
      <c r="F58" s="3"/>
      <c r="G58" s="3"/>
      <c r="H58" s="3"/>
      <c r="I58" s="3"/>
      <c r="J58" s="3"/>
      <c r="K58" s="3"/>
      <c r="L58" s="3"/>
      <c r="M58" s="3"/>
      <c r="N58" s="3"/>
      <c r="O58" s="32"/>
      <c r="P58" s="9">
        <f t="shared" si="1"/>
        <v>0</v>
      </c>
    </row>
    <row r="59" spans="1:16" ht="15.75" x14ac:dyDescent="0.25">
      <c r="A59" s="8"/>
      <c r="B59" s="8"/>
      <c r="C59" s="8"/>
      <c r="D59" s="8"/>
      <c r="E59" s="8"/>
      <c r="F59" s="3"/>
      <c r="G59" s="3"/>
      <c r="H59" s="3"/>
      <c r="I59" s="3"/>
      <c r="J59" s="3"/>
      <c r="K59" s="3"/>
      <c r="L59" s="3"/>
      <c r="M59" s="3"/>
      <c r="N59" s="3"/>
      <c r="O59" s="32"/>
      <c r="P59" s="9">
        <f t="shared" si="1"/>
        <v>0</v>
      </c>
    </row>
    <row r="60" spans="1:16" ht="15.75" x14ac:dyDescent="0.25">
      <c r="A60" s="8"/>
      <c r="B60" s="8"/>
      <c r="C60" s="8"/>
      <c r="D60" s="8"/>
      <c r="E60" s="8"/>
      <c r="F60" s="3"/>
      <c r="G60" s="3"/>
      <c r="H60" s="3"/>
      <c r="I60" s="3"/>
      <c r="J60" s="3"/>
      <c r="K60" s="3"/>
      <c r="L60" s="3"/>
      <c r="M60" s="3"/>
      <c r="N60" s="3"/>
      <c r="O60" s="32"/>
      <c r="P60" s="9">
        <f t="shared" si="1"/>
        <v>0</v>
      </c>
    </row>
    <row r="61" spans="1:16" ht="15.75" x14ac:dyDescent="0.25">
      <c r="A61" s="8"/>
      <c r="B61" s="8"/>
      <c r="C61" s="8"/>
      <c r="D61" s="8"/>
      <c r="E61" s="8"/>
      <c r="F61" s="3"/>
      <c r="G61" s="3"/>
      <c r="H61" s="3"/>
      <c r="I61" s="3"/>
      <c r="J61" s="3"/>
      <c r="K61" s="3"/>
      <c r="L61" s="3"/>
      <c r="M61" s="3"/>
      <c r="N61" s="3"/>
      <c r="O61" s="32"/>
      <c r="P61" s="9">
        <f t="shared" si="1"/>
        <v>0</v>
      </c>
    </row>
    <row r="62" spans="1:16" ht="15.75" x14ac:dyDescent="0.25">
      <c r="A62" s="8"/>
      <c r="B62" s="8"/>
      <c r="C62" s="8"/>
      <c r="D62" s="8"/>
      <c r="E62" s="8"/>
      <c r="F62" s="3"/>
      <c r="G62" s="3"/>
      <c r="H62" s="3"/>
      <c r="I62" s="3"/>
      <c r="J62" s="3"/>
      <c r="K62" s="3"/>
      <c r="L62" s="3"/>
      <c r="M62" s="3"/>
      <c r="N62" s="3"/>
      <c r="O62" s="32"/>
      <c r="P62" s="9">
        <f t="shared" si="1"/>
        <v>0</v>
      </c>
    </row>
    <row r="63" spans="1:16" ht="15.75" x14ac:dyDescent="0.25">
      <c r="A63" s="8"/>
      <c r="B63" s="8"/>
      <c r="C63" s="8"/>
      <c r="D63" s="8"/>
      <c r="E63" s="8"/>
      <c r="F63" s="3"/>
      <c r="G63" s="3"/>
      <c r="H63" s="3"/>
      <c r="I63" s="3"/>
      <c r="J63" s="3"/>
      <c r="K63" s="3"/>
      <c r="L63" s="3"/>
      <c r="M63" s="3"/>
      <c r="N63" s="3"/>
      <c r="O63" s="32"/>
      <c r="P63" s="9">
        <f t="shared" si="1"/>
        <v>0</v>
      </c>
    </row>
    <row r="64" spans="1:16" ht="15.75" x14ac:dyDescent="0.25">
      <c r="A64" s="8"/>
      <c r="B64" s="8"/>
      <c r="C64" s="8"/>
      <c r="D64" s="8"/>
      <c r="E64" s="8"/>
      <c r="F64" s="3"/>
      <c r="G64" s="3"/>
      <c r="H64" s="3"/>
      <c r="I64" s="3"/>
      <c r="J64" s="3"/>
      <c r="K64" s="3"/>
      <c r="L64" s="3"/>
      <c r="M64" s="3"/>
      <c r="N64" s="3"/>
      <c r="O64" s="32"/>
      <c r="P64" s="9">
        <f t="shared" si="1"/>
        <v>0</v>
      </c>
    </row>
    <row r="65" spans="1:16" ht="15.75" x14ac:dyDescent="0.25">
      <c r="A65" s="8"/>
      <c r="B65" s="8"/>
      <c r="C65" s="8"/>
      <c r="D65" s="8"/>
      <c r="E65" s="8"/>
      <c r="F65" s="3"/>
      <c r="G65" s="3"/>
      <c r="H65" s="3"/>
      <c r="I65" s="3"/>
      <c r="J65" s="3"/>
      <c r="K65" s="3"/>
      <c r="L65" s="3"/>
      <c r="M65" s="3"/>
      <c r="N65" s="3"/>
      <c r="O65" s="32"/>
      <c r="P65" s="9">
        <f t="shared" si="1"/>
        <v>0</v>
      </c>
    </row>
    <row r="66" spans="1:16" ht="15.75" x14ac:dyDescent="0.25">
      <c r="A66" s="8"/>
      <c r="B66" s="8"/>
      <c r="C66" s="8"/>
      <c r="D66" s="8"/>
      <c r="E66" s="8"/>
      <c r="F66" s="86"/>
      <c r="G66" s="86"/>
      <c r="H66" s="3"/>
      <c r="I66" s="5"/>
      <c r="J66" s="5"/>
      <c r="K66" s="5"/>
      <c r="L66" s="5"/>
      <c r="M66" s="5"/>
      <c r="N66" s="5"/>
      <c r="O66" s="32"/>
      <c r="P66" s="9">
        <f t="shared" si="1"/>
        <v>0</v>
      </c>
    </row>
    <row r="67" spans="1:16" ht="18.75" x14ac:dyDescent="0.3">
      <c r="A67" s="6" t="s">
        <v>77</v>
      </c>
      <c r="B67" s="220"/>
      <c r="C67" s="221"/>
      <c r="D67" s="221"/>
      <c r="E67" s="221"/>
      <c r="F67" s="221"/>
      <c r="G67" s="221"/>
      <c r="H67" s="221"/>
      <c r="I67" s="51"/>
      <c r="J67" s="51"/>
      <c r="K67" s="51"/>
      <c r="L67" s="51"/>
      <c r="M67" s="51"/>
      <c r="N67" s="51"/>
      <c r="O67" s="52"/>
      <c r="P67" s="9">
        <f>SUM(P6:P66)</f>
        <v>0</v>
      </c>
    </row>
  </sheetData>
  <sheetProtection algorithmName="SHA-512" hashValue="nq1cHIIqwTR6V4956pkVS8DvichOnTNq4WGxhKjhxuL9iUfiLKgy+KLS7ZIjd1kqNnlmYjLD73nrbtfwL67kHg==" saltValue="g1UZwWXGZg1x/aENK9M8Ug==" spinCount="100000" sheet="1" objects="1" scenarios="1"/>
  <mergeCells count="14">
    <mergeCell ref="B67:H67"/>
    <mergeCell ref="B5:E5"/>
    <mergeCell ref="B4:E4"/>
    <mergeCell ref="B3:E3"/>
    <mergeCell ref="B1:L1"/>
    <mergeCell ref="F2:I2"/>
    <mergeCell ref="J2:N2"/>
    <mergeCell ref="I3:N3"/>
    <mergeCell ref="L4:N4"/>
    <mergeCell ref="F4:G4"/>
    <mergeCell ref="I4:J4"/>
    <mergeCell ref="F3:H3"/>
    <mergeCell ref="B2:E2"/>
    <mergeCell ref="M1:N1"/>
  </mergeCells>
  <conditionalFormatting sqref="O4">
    <cfRule type="expression" dxfId="5" priority="2">
      <formula>AND((SUM(COUNTIFS(G:G,"=Uso manifestamente Estraneo alla CP"),COUNTIFS(G:G,"=Uso esclusivamente professionale"),COUNTIFS(I:I,"=Uso manifestamente Estraneo alla CP"),COUNTIFS(I:I,"=Uso esclusivamente professionale"),COUNTIFS(K:K,"=Uso manifestamente Estraneo alla CP"),COUNTIFS(K:K,"=Uso esclusivamente professionale"),COUNTIFS(M:M,"=Uso manifestamente Estraneo alla CP"),COUNTIFS(M:M,"=Uso esclusivamente professionale")))&gt;0,O4=0)</formula>
    </cfRule>
  </conditionalFormatting>
  <hyperlinks>
    <hyperlink ref="F39" r:id="rId1" tooltip="Mini DVD" display="http://it.wikipedia.org/wiki/Mini_DVD" xr:uid="{00000000-0004-0000-0100-000000000000}"/>
  </hyperlinks>
  <pageMargins left="0.70866141732283472" right="0.70866141732283472" top="0.74803149606299213" bottom="0.74803149606299213" header="0.31496062992125984" footer="0.31496062992125984"/>
  <pageSetup paperSize="9" scale="51"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'Tabella codici'!$A$2:$A$8</xm:f>
          </x14:formula1>
          <xm:sqref>G6:G55 M6:M55 K6:K55 I6:I55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124"/>
  <sheetViews>
    <sheetView zoomScale="80" zoomScaleNormal="80" workbookViewId="0">
      <selection activeCell="B1" sqref="B1:L1"/>
    </sheetView>
  </sheetViews>
  <sheetFormatPr defaultColWidth="9.140625" defaultRowHeight="15" x14ac:dyDescent="0.25"/>
  <cols>
    <col min="1" max="5" width="3.7109375" style="13" customWidth="1"/>
    <col min="6" max="6" width="45" style="13" bestFit="1" customWidth="1"/>
    <col min="7" max="7" width="19.7109375" style="13" customWidth="1"/>
    <col min="8" max="8" width="18.42578125" style="13" bestFit="1" customWidth="1"/>
    <col min="9" max="9" width="19.5703125" style="13" customWidth="1"/>
    <col min="10" max="10" width="17.5703125" style="13" customWidth="1"/>
    <col min="11" max="11" width="19.5703125" style="13" customWidth="1"/>
    <col min="12" max="12" width="17.5703125" style="13" customWidth="1"/>
    <col min="13" max="13" width="19.7109375" style="13" customWidth="1"/>
    <col min="14" max="14" width="15.7109375" style="13" customWidth="1"/>
    <col min="15" max="15" width="8.7109375" style="13" hidden="1" customWidth="1"/>
    <col min="16" max="16" width="15.7109375" style="13" customWidth="1"/>
    <col min="17" max="17" width="17.85546875" style="20" hidden="1" customWidth="1"/>
    <col min="18" max="18" width="19.140625" style="20" hidden="1" customWidth="1"/>
    <col min="19" max="19" width="15.7109375" style="13" hidden="1" customWidth="1"/>
    <col min="20" max="20" width="5" style="13" hidden="1" customWidth="1"/>
    <col min="21" max="21" width="14.28515625" style="13" hidden="1" customWidth="1"/>
    <col min="22" max="22" width="9.140625" style="13" hidden="1" customWidth="1"/>
    <col min="23" max="16384" width="9.140625" style="13"/>
  </cols>
  <sheetData>
    <row r="1" spans="1:22" ht="15.75" x14ac:dyDescent="0.25">
      <c r="A1" s="74">
        <v>0</v>
      </c>
      <c r="B1" s="231" t="s">
        <v>199</v>
      </c>
      <c r="C1" s="252"/>
      <c r="D1" s="252"/>
      <c r="E1" s="252"/>
      <c r="F1" s="252"/>
      <c r="G1" s="252"/>
      <c r="H1" s="252"/>
      <c r="I1" s="252"/>
      <c r="J1" s="252"/>
      <c r="K1" s="252"/>
      <c r="L1" s="252"/>
      <c r="M1" s="254"/>
      <c r="N1" s="254"/>
      <c r="P1" s="87"/>
      <c r="Q1" s="13"/>
      <c r="R1" s="13"/>
      <c r="S1" s="113"/>
    </row>
    <row r="2" spans="1:22" ht="15.75" x14ac:dyDescent="0.25">
      <c r="A2" s="75">
        <v>0</v>
      </c>
      <c r="B2" s="239" t="s">
        <v>3</v>
      </c>
      <c r="C2" s="239"/>
      <c r="D2" s="239"/>
      <c r="E2" s="239"/>
      <c r="F2" s="231" t="s">
        <v>102</v>
      </c>
      <c r="G2" s="255"/>
      <c r="H2" s="255"/>
      <c r="I2" s="255"/>
      <c r="J2" s="234"/>
      <c r="K2" s="256"/>
      <c r="L2" s="256"/>
      <c r="M2" s="256"/>
      <c r="N2" s="256"/>
      <c r="P2" s="87"/>
      <c r="Q2" s="13"/>
      <c r="R2" s="13"/>
      <c r="S2" s="114"/>
    </row>
    <row r="3" spans="1:22" ht="15.75" x14ac:dyDescent="0.25">
      <c r="A3" s="75">
        <v>0</v>
      </c>
      <c r="B3" s="228" t="s">
        <v>4</v>
      </c>
      <c r="C3" s="229"/>
      <c r="D3" s="229"/>
      <c r="E3" s="230"/>
      <c r="F3" s="231" t="s">
        <v>132</v>
      </c>
      <c r="G3" s="255"/>
      <c r="H3" s="255"/>
      <c r="I3" s="234"/>
      <c r="J3" s="257"/>
      <c r="K3" s="257"/>
      <c r="L3" s="257"/>
      <c r="M3" s="257"/>
      <c r="N3" s="257"/>
      <c r="P3" s="87"/>
      <c r="Q3" s="13"/>
      <c r="R3" s="13"/>
      <c r="S3" s="89"/>
    </row>
    <row r="4" spans="1:22" ht="26.45" customHeight="1" thickBot="1" x14ac:dyDescent="0.3">
      <c r="A4" s="75">
        <v>0</v>
      </c>
      <c r="B4" s="225" t="s">
        <v>100</v>
      </c>
      <c r="C4" s="226"/>
      <c r="D4" s="226"/>
      <c r="E4" s="227"/>
      <c r="F4" s="237"/>
      <c r="G4" s="258"/>
      <c r="H4" s="80" t="s">
        <v>101</v>
      </c>
      <c r="I4" s="237"/>
      <c r="J4" s="258"/>
      <c r="K4" s="81" t="s">
        <v>99</v>
      </c>
      <c r="L4" s="259"/>
      <c r="M4" s="259"/>
      <c r="N4" s="259"/>
      <c r="P4" s="87"/>
      <c r="Q4" s="13"/>
      <c r="R4" s="13"/>
      <c r="S4" s="115"/>
    </row>
    <row r="5" spans="1:22" ht="79.5" customHeight="1" thickBot="1" x14ac:dyDescent="0.3">
      <c r="A5" s="58"/>
      <c r="B5" s="57"/>
      <c r="C5" s="57"/>
      <c r="D5" s="57"/>
      <c r="E5" s="57"/>
      <c r="F5" s="213" t="s">
        <v>234</v>
      </c>
      <c r="G5" s="72" t="s">
        <v>110</v>
      </c>
      <c r="H5" s="72" t="s">
        <v>128</v>
      </c>
      <c r="I5" s="72" t="s">
        <v>111</v>
      </c>
      <c r="J5" s="72" t="s">
        <v>129</v>
      </c>
      <c r="K5" s="72" t="s">
        <v>112</v>
      </c>
      <c r="L5" s="72" t="s">
        <v>130</v>
      </c>
      <c r="M5" s="72" t="s">
        <v>113</v>
      </c>
      <c r="N5" s="72" t="s">
        <v>131</v>
      </c>
      <c r="O5" s="253" t="s">
        <v>104</v>
      </c>
      <c r="P5" s="253"/>
      <c r="Q5" s="63" t="s">
        <v>1</v>
      </c>
      <c r="R5" s="123" t="s">
        <v>232</v>
      </c>
      <c r="S5" s="122" t="s">
        <v>231</v>
      </c>
    </row>
    <row r="6" spans="1:22" ht="15.75" thickBot="1" x14ac:dyDescent="0.3">
      <c r="A6" s="12">
        <v>3</v>
      </c>
      <c r="B6" s="12" t="s">
        <v>45</v>
      </c>
      <c r="C6" s="12" t="s">
        <v>45</v>
      </c>
      <c r="D6" s="12">
        <v>0</v>
      </c>
      <c r="E6" s="12">
        <v>3</v>
      </c>
      <c r="F6" s="15" t="s">
        <v>134</v>
      </c>
      <c r="G6" s="88"/>
      <c r="H6" s="88"/>
      <c r="I6" s="88"/>
      <c r="J6" s="88"/>
      <c r="K6" s="88"/>
      <c r="L6" s="88"/>
      <c r="M6" s="88"/>
      <c r="N6" s="120"/>
      <c r="O6" s="14">
        <f t="shared" ref="O6:O18" si="0">P6*1000</f>
        <v>2000</v>
      </c>
      <c r="P6" s="14">
        <v>2</v>
      </c>
      <c r="Q6" s="17">
        <f>ROUND(IF(P6*0.11&gt;=$V$6,$V$6,P6*0.11),2)</f>
        <v>0.22</v>
      </c>
      <c r="R6" s="17">
        <f t="shared" ref="R6:R18" si="1">ROUND(IF(Q6&lt;=$V$6, (Q6*S6), ($V$6*S6)),2)</f>
        <v>0</v>
      </c>
      <c r="S6" s="121">
        <f t="shared" ref="S6:S18" si="2">SUM(H6+J6+L6+N6)</f>
        <v>0</v>
      </c>
      <c r="U6" s="107" t="s">
        <v>212</v>
      </c>
      <c r="V6" s="108">
        <v>5.26</v>
      </c>
    </row>
    <row r="7" spans="1:22" ht="15.75" thickBot="1" x14ac:dyDescent="0.3">
      <c r="A7" s="12">
        <v>3</v>
      </c>
      <c r="B7" s="12" t="s">
        <v>45</v>
      </c>
      <c r="C7" s="12" t="s">
        <v>45</v>
      </c>
      <c r="D7" s="12">
        <v>0</v>
      </c>
      <c r="E7" s="12">
        <v>4</v>
      </c>
      <c r="F7" s="15" t="s">
        <v>135</v>
      </c>
      <c r="G7" s="88"/>
      <c r="H7" s="88"/>
      <c r="I7" s="88"/>
      <c r="J7" s="88"/>
      <c r="K7" s="88"/>
      <c r="L7" s="88"/>
      <c r="M7" s="88"/>
      <c r="N7" s="120"/>
      <c r="O7" s="14">
        <f t="shared" si="0"/>
        <v>4000</v>
      </c>
      <c r="P7" s="14">
        <v>4</v>
      </c>
      <c r="Q7" s="17">
        <f>ROUND(IF(P7*0.11&gt;=$V$6,$V$6,P7*0.11),2)</f>
        <v>0.44</v>
      </c>
      <c r="R7" s="17">
        <f t="shared" si="1"/>
        <v>0</v>
      </c>
      <c r="S7" s="121">
        <f t="shared" si="2"/>
        <v>0</v>
      </c>
      <c r="U7" s="109" t="s">
        <v>214</v>
      </c>
      <c r="V7" s="109">
        <v>0.08</v>
      </c>
    </row>
    <row r="8" spans="1:22" ht="15.75" thickBot="1" x14ac:dyDescent="0.3">
      <c r="A8" s="12">
        <v>3</v>
      </c>
      <c r="B8" s="12" t="s">
        <v>45</v>
      </c>
      <c r="C8" s="12" t="s">
        <v>45</v>
      </c>
      <c r="D8" s="12">
        <v>0</v>
      </c>
      <c r="E8" s="12">
        <v>5</v>
      </c>
      <c r="F8" s="15" t="s">
        <v>136</v>
      </c>
      <c r="G8" s="88"/>
      <c r="H8" s="88"/>
      <c r="I8" s="88"/>
      <c r="J8" s="88"/>
      <c r="K8" s="88"/>
      <c r="L8" s="88"/>
      <c r="M8" s="88"/>
      <c r="N8" s="120"/>
      <c r="O8" s="14">
        <f t="shared" si="0"/>
        <v>8000</v>
      </c>
      <c r="P8" s="14">
        <v>8</v>
      </c>
      <c r="Q8" s="17">
        <f>ROUND(IF(P8*0.11&gt;=$V$6,$V$6,P8*0.11),2)</f>
        <v>0.88</v>
      </c>
      <c r="R8" s="17">
        <f t="shared" si="1"/>
        <v>0</v>
      </c>
      <c r="S8" s="121">
        <f t="shared" si="2"/>
        <v>0</v>
      </c>
      <c r="U8" s="109" t="s">
        <v>216</v>
      </c>
      <c r="V8" s="109">
        <f>CEILING(V6/V7,1)</f>
        <v>66</v>
      </c>
    </row>
    <row r="9" spans="1:22" ht="15.75" thickBot="1" x14ac:dyDescent="0.3">
      <c r="A9" s="12">
        <v>3</v>
      </c>
      <c r="B9" s="12" t="s">
        <v>45</v>
      </c>
      <c r="C9" s="12" t="s">
        <v>45</v>
      </c>
      <c r="D9" s="12">
        <v>0</v>
      </c>
      <c r="E9" s="12">
        <v>6</v>
      </c>
      <c r="F9" s="15" t="s">
        <v>137</v>
      </c>
      <c r="G9" s="88"/>
      <c r="H9" s="88"/>
      <c r="I9" s="88"/>
      <c r="J9" s="88"/>
      <c r="K9" s="88"/>
      <c r="L9" s="88"/>
      <c r="M9" s="88"/>
      <c r="N9" s="120"/>
      <c r="O9" s="14">
        <f t="shared" si="0"/>
        <v>16000</v>
      </c>
      <c r="P9" s="14">
        <v>16</v>
      </c>
      <c r="Q9" s="17">
        <f>ROUND(IF(P9*0.09&gt;=$V$6,$V$6,P9*0.09),2)</f>
        <v>1.44</v>
      </c>
      <c r="R9" s="17">
        <f t="shared" si="1"/>
        <v>0</v>
      </c>
      <c r="S9" s="121">
        <f t="shared" si="2"/>
        <v>0</v>
      </c>
    </row>
    <row r="10" spans="1:22" ht="15.75" thickBot="1" x14ac:dyDescent="0.3">
      <c r="A10" s="12">
        <v>3</v>
      </c>
      <c r="B10" s="12" t="s">
        <v>45</v>
      </c>
      <c r="C10" s="12" t="s">
        <v>45</v>
      </c>
      <c r="D10" s="12">
        <v>0</v>
      </c>
      <c r="E10" s="12">
        <v>7</v>
      </c>
      <c r="F10" s="15" t="s">
        <v>138</v>
      </c>
      <c r="G10" s="88"/>
      <c r="H10" s="88"/>
      <c r="I10" s="88"/>
      <c r="J10" s="89"/>
      <c r="K10" s="88"/>
      <c r="L10" s="88"/>
      <c r="M10" s="88"/>
      <c r="N10" s="120"/>
      <c r="O10" s="14">
        <f t="shared" si="0"/>
        <v>32000</v>
      </c>
      <c r="P10" s="14">
        <v>32</v>
      </c>
      <c r="Q10" s="17">
        <f>ROUND(IF(P10*0.09&gt;=$V$6,$V$6,P10*0.09),2)</f>
        <v>2.88</v>
      </c>
      <c r="R10" s="17">
        <f t="shared" si="1"/>
        <v>0</v>
      </c>
      <c r="S10" s="121">
        <f t="shared" si="2"/>
        <v>0</v>
      </c>
    </row>
    <row r="11" spans="1:22" s="19" customFormat="1" ht="15.75" thickBot="1" x14ac:dyDescent="0.3">
      <c r="A11" s="12">
        <v>3</v>
      </c>
      <c r="B11" s="12" t="s">
        <v>45</v>
      </c>
      <c r="C11" s="12" t="s">
        <v>45</v>
      </c>
      <c r="D11" s="12">
        <v>0</v>
      </c>
      <c r="E11" s="12">
        <v>8</v>
      </c>
      <c r="F11" s="18" t="s">
        <v>139</v>
      </c>
      <c r="G11" s="88"/>
      <c r="H11" s="88"/>
      <c r="I11" s="88"/>
      <c r="J11" s="88"/>
      <c r="K11" s="88"/>
      <c r="L11" s="88"/>
      <c r="M11" s="88"/>
      <c r="N11" s="120"/>
      <c r="O11" s="4">
        <f t="shared" si="0"/>
        <v>64000</v>
      </c>
      <c r="P11" s="14">
        <v>64</v>
      </c>
      <c r="Q11" s="17">
        <f>ROUND(IF(P11*0.08&gt;=$V$6,$V$6,P11*0.08),2)</f>
        <v>5.12</v>
      </c>
      <c r="R11" s="17">
        <f t="shared" si="1"/>
        <v>0</v>
      </c>
      <c r="S11" s="121">
        <f t="shared" si="2"/>
        <v>0</v>
      </c>
    </row>
    <row r="12" spans="1:22" s="19" customFormat="1" ht="15.75" thickBot="1" x14ac:dyDescent="0.3">
      <c r="A12" s="12">
        <v>3</v>
      </c>
      <c r="B12" s="12" t="s">
        <v>45</v>
      </c>
      <c r="C12" s="12" t="s">
        <v>45</v>
      </c>
      <c r="D12" s="12">
        <v>1</v>
      </c>
      <c r="E12" s="12">
        <v>2</v>
      </c>
      <c r="F12" s="18" t="s">
        <v>141</v>
      </c>
      <c r="G12" s="88"/>
      <c r="H12" s="88"/>
      <c r="I12" s="88"/>
      <c r="J12" s="88"/>
      <c r="K12" s="88"/>
      <c r="L12" s="88"/>
      <c r="M12" s="88"/>
      <c r="N12" s="120"/>
      <c r="O12" s="4">
        <f t="shared" si="0"/>
        <v>128000</v>
      </c>
      <c r="P12" s="14">
        <v>128</v>
      </c>
      <c r="Q12" s="17">
        <f>ROUND(IF(P12*0.08&gt;=$V$6,$V$6,P12*0.08),2)</f>
        <v>5.26</v>
      </c>
      <c r="R12" s="17">
        <f t="shared" si="1"/>
        <v>0</v>
      </c>
      <c r="S12" s="121">
        <f t="shared" si="2"/>
        <v>0</v>
      </c>
    </row>
    <row r="13" spans="1:22" s="19" customFormat="1" ht="15.75" thickBot="1" x14ac:dyDescent="0.3">
      <c r="A13" s="12">
        <v>3</v>
      </c>
      <c r="B13" s="12" t="s">
        <v>45</v>
      </c>
      <c r="C13" s="12" t="s">
        <v>45</v>
      </c>
      <c r="D13" s="12">
        <v>1</v>
      </c>
      <c r="E13" s="12">
        <v>3</v>
      </c>
      <c r="F13" s="18" t="s">
        <v>142</v>
      </c>
      <c r="G13" s="88"/>
      <c r="H13" s="88"/>
      <c r="I13" s="88"/>
      <c r="J13" s="88"/>
      <c r="K13" s="88"/>
      <c r="L13" s="88"/>
      <c r="M13" s="88"/>
      <c r="N13" s="120"/>
      <c r="O13" s="4">
        <f t="shared" si="0"/>
        <v>256000</v>
      </c>
      <c r="P13" s="14">
        <v>256</v>
      </c>
      <c r="Q13" s="17">
        <f>ROUND(IF(P13*0.08&gt;=$V$6,$V$6,P13*0.08),2)</f>
        <v>5.26</v>
      </c>
      <c r="R13" s="17">
        <f t="shared" si="1"/>
        <v>0</v>
      </c>
      <c r="S13" s="121">
        <f t="shared" si="2"/>
        <v>0</v>
      </c>
    </row>
    <row r="14" spans="1:22" s="19" customFormat="1" ht="15.75" thickBot="1" x14ac:dyDescent="0.3">
      <c r="A14" s="12">
        <v>3</v>
      </c>
      <c r="B14" s="12" t="s">
        <v>45</v>
      </c>
      <c r="C14" s="12" t="s">
        <v>45</v>
      </c>
      <c r="D14" s="12">
        <v>1</v>
      </c>
      <c r="E14" s="12">
        <v>4</v>
      </c>
      <c r="F14" s="18" t="s">
        <v>143</v>
      </c>
      <c r="G14" s="88"/>
      <c r="H14" s="88"/>
      <c r="I14" s="88"/>
      <c r="J14" s="88"/>
      <c r="K14" s="88"/>
      <c r="L14" s="88"/>
      <c r="M14" s="88"/>
      <c r="N14" s="120"/>
      <c r="O14" s="4">
        <f t="shared" si="0"/>
        <v>512000</v>
      </c>
      <c r="P14" s="14">
        <v>512</v>
      </c>
      <c r="Q14" s="17">
        <f>ROUND(IF(P14*0.08&gt;=$V$6,$V$6,P14*0.08),2)</f>
        <v>5.26</v>
      </c>
      <c r="R14" s="17">
        <f t="shared" si="1"/>
        <v>0</v>
      </c>
      <c r="S14" s="121">
        <f t="shared" si="2"/>
        <v>0</v>
      </c>
    </row>
    <row r="15" spans="1:22" s="19" customFormat="1" ht="15.75" thickBot="1" x14ac:dyDescent="0.3">
      <c r="A15" s="12">
        <v>3</v>
      </c>
      <c r="B15" s="12" t="s">
        <v>45</v>
      </c>
      <c r="C15" s="12" t="s">
        <v>45</v>
      </c>
      <c r="D15" s="12">
        <v>1</v>
      </c>
      <c r="E15" s="12">
        <v>5</v>
      </c>
      <c r="F15" s="18" t="s">
        <v>144</v>
      </c>
      <c r="G15" s="88"/>
      <c r="H15" s="88"/>
      <c r="I15" s="88"/>
      <c r="J15" s="88"/>
      <c r="K15" s="88"/>
      <c r="L15" s="88"/>
      <c r="M15" s="88"/>
      <c r="N15" s="120"/>
      <c r="O15" s="4">
        <f t="shared" si="0"/>
        <v>1000000</v>
      </c>
      <c r="P15" s="14">
        <v>1000</v>
      </c>
      <c r="Q15" s="17">
        <f>ROUND(IF(P15*0.08&gt;=$V$6,$V$6,P15*0.08),2)</f>
        <v>5.26</v>
      </c>
      <c r="R15" s="17">
        <f t="shared" si="1"/>
        <v>0</v>
      </c>
      <c r="S15" s="121">
        <f t="shared" si="2"/>
        <v>0</v>
      </c>
    </row>
    <row r="16" spans="1:22" s="19" customFormat="1" ht="15.75" thickBot="1" x14ac:dyDescent="0.3">
      <c r="A16" s="12">
        <v>3</v>
      </c>
      <c r="B16" s="12" t="s">
        <v>45</v>
      </c>
      <c r="C16" s="12" t="s">
        <v>45</v>
      </c>
      <c r="D16" s="12">
        <v>0</v>
      </c>
      <c r="E16" s="12">
        <v>9</v>
      </c>
      <c r="F16" s="18" t="s">
        <v>140</v>
      </c>
      <c r="G16" s="88"/>
      <c r="H16" s="88"/>
      <c r="I16" s="88"/>
      <c r="J16" s="88"/>
      <c r="K16" s="88"/>
      <c r="L16" s="88"/>
      <c r="M16" s="88"/>
      <c r="N16" s="120"/>
      <c r="O16" s="4">
        <f>P16*1000</f>
        <v>0</v>
      </c>
      <c r="P16" s="91"/>
      <c r="Q16" s="17">
        <f>ROUND(IF(P16&gt;=$V$8,$V$6,(IF(P16&gt;32,P16*0.08,IF(P16&gt;8,P16*0.09,IF(P16&gt;1,P16*0.11,(0)))))),2)</f>
        <v>0</v>
      </c>
      <c r="R16" s="17">
        <f t="shared" si="1"/>
        <v>0</v>
      </c>
      <c r="S16" s="121">
        <f t="shared" si="2"/>
        <v>0</v>
      </c>
    </row>
    <row r="17" spans="1:22" s="19" customFormat="1" ht="15.75" thickBot="1" x14ac:dyDescent="0.3">
      <c r="A17" s="27">
        <v>3</v>
      </c>
      <c r="B17" s="27" t="s">
        <v>45</v>
      </c>
      <c r="C17" s="27" t="s">
        <v>45</v>
      </c>
      <c r="D17" s="27">
        <v>1</v>
      </c>
      <c r="E17" s="27">
        <v>0</v>
      </c>
      <c r="F17" s="18" t="s">
        <v>140</v>
      </c>
      <c r="G17" s="88"/>
      <c r="H17" s="88"/>
      <c r="I17" s="88"/>
      <c r="J17" s="88"/>
      <c r="K17" s="88"/>
      <c r="L17" s="88"/>
      <c r="M17" s="88"/>
      <c r="N17" s="120"/>
      <c r="O17" s="4">
        <f t="shared" si="0"/>
        <v>0</v>
      </c>
      <c r="P17" s="91"/>
      <c r="Q17" s="17">
        <f>ROUND(IF(P17&gt;=$V$8,$V$6,(IF(P17&gt;32,P17*0.08,IF(P17&gt;8,P17*0.09,IF(P17&gt;1,P17*0.11,(0)))))),2)</f>
        <v>0</v>
      </c>
      <c r="R17" s="17">
        <f t="shared" si="1"/>
        <v>0</v>
      </c>
      <c r="S17" s="121">
        <f t="shared" si="2"/>
        <v>0</v>
      </c>
    </row>
    <row r="18" spans="1:22" s="19" customFormat="1" ht="15.75" thickBot="1" x14ac:dyDescent="0.3">
      <c r="A18" s="27">
        <v>3</v>
      </c>
      <c r="B18" s="27" t="s">
        <v>45</v>
      </c>
      <c r="C18" s="27" t="s">
        <v>45</v>
      </c>
      <c r="D18" s="27">
        <v>1</v>
      </c>
      <c r="E18" s="27">
        <v>1</v>
      </c>
      <c r="F18" s="18" t="s">
        <v>140</v>
      </c>
      <c r="G18" s="88"/>
      <c r="H18" s="88"/>
      <c r="I18" s="88"/>
      <c r="J18" s="88"/>
      <c r="K18" s="88"/>
      <c r="L18" s="88"/>
      <c r="M18" s="88"/>
      <c r="N18" s="120"/>
      <c r="O18" s="4">
        <f t="shared" si="0"/>
        <v>0</v>
      </c>
      <c r="P18" s="91"/>
      <c r="Q18" s="17">
        <f>ROUND(IF(P18&gt;=$V$8,$V$6,(IF(P18&gt;32,P18*0.08,IF(P18&gt;8,P18*0.09,IF(P18&gt;1,P18*0.11,(0)))))),2)</f>
        <v>0</v>
      </c>
      <c r="R18" s="17">
        <f t="shared" si="1"/>
        <v>0</v>
      </c>
      <c r="S18" s="121">
        <f t="shared" si="2"/>
        <v>0</v>
      </c>
    </row>
    <row r="19" spans="1:22" ht="15.75" thickBot="1" x14ac:dyDescent="0.3">
      <c r="A19" s="25"/>
      <c r="B19" s="25"/>
      <c r="C19" s="25"/>
      <c r="D19" s="25"/>
      <c r="E19" s="25"/>
    </row>
    <row r="20" spans="1:22" ht="48" customHeight="1" thickBot="1" x14ac:dyDescent="0.3">
      <c r="A20" s="135"/>
      <c r="B20" s="190"/>
      <c r="C20" s="190"/>
      <c r="D20" s="190"/>
      <c r="E20" s="190"/>
      <c r="F20" s="204" t="s">
        <v>267</v>
      </c>
      <c r="G20" s="180" t="s">
        <v>110</v>
      </c>
      <c r="H20" s="180" t="s">
        <v>128</v>
      </c>
      <c r="I20" s="180" t="s">
        <v>111</v>
      </c>
      <c r="J20" s="180" t="s">
        <v>129</v>
      </c>
      <c r="K20" s="180" t="s">
        <v>112</v>
      </c>
      <c r="L20" s="180" t="s">
        <v>130</v>
      </c>
      <c r="M20" s="180" t="s">
        <v>113</v>
      </c>
      <c r="N20" s="180" t="s">
        <v>131</v>
      </c>
      <c r="O20" s="260" t="s">
        <v>104</v>
      </c>
      <c r="P20" s="260"/>
      <c r="Q20" s="192" t="s">
        <v>1</v>
      </c>
      <c r="R20" s="182" t="s">
        <v>232</v>
      </c>
      <c r="S20" s="191" t="s">
        <v>231</v>
      </c>
      <c r="T20" s="149"/>
      <c r="U20" s="149"/>
      <c r="V20" s="149"/>
    </row>
    <row r="21" spans="1:22" ht="15.75" thickBot="1" x14ac:dyDescent="0.3">
      <c r="A21" s="143">
        <v>3</v>
      </c>
      <c r="B21" s="143" t="s">
        <v>45</v>
      </c>
      <c r="C21" s="143" t="s">
        <v>45</v>
      </c>
      <c r="D21" s="143">
        <v>5</v>
      </c>
      <c r="E21" s="143">
        <v>3</v>
      </c>
      <c r="F21" s="144" t="s">
        <v>134</v>
      </c>
      <c r="G21" s="193"/>
      <c r="H21" s="193"/>
      <c r="I21" s="193"/>
      <c r="J21" s="193"/>
      <c r="K21" s="193"/>
      <c r="L21" s="193"/>
      <c r="M21" s="193"/>
      <c r="N21" s="194"/>
      <c r="O21" s="137">
        <f t="shared" ref="O21:O30" si="3">P21*1000</f>
        <v>2000</v>
      </c>
      <c r="P21" s="137">
        <v>2</v>
      </c>
      <c r="Q21" s="196">
        <f>ROUND(IF(P21*0.11&gt;=$V$6,$V$6,P21*0.11),2)</f>
        <v>0.22</v>
      </c>
      <c r="R21" s="196">
        <f t="shared" ref="R21:R33" si="4">ROUND(IF(Q21&lt;=$V$6, (Q21*S21), ($V$6*S21)),2)</f>
        <v>0</v>
      </c>
      <c r="S21" s="195">
        <f t="shared" ref="S21:S33" si="5">SUM(H21+J21+L21+N21)</f>
        <v>0</v>
      </c>
      <c r="T21" s="149"/>
      <c r="U21" s="197" t="s">
        <v>212</v>
      </c>
      <c r="V21" s="198">
        <v>5.26</v>
      </c>
    </row>
    <row r="22" spans="1:22" ht="15.75" thickBot="1" x14ac:dyDescent="0.3">
      <c r="A22" s="143">
        <v>3</v>
      </c>
      <c r="B22" s="143" t="s">
        <v>45</v>
      </c>
      <c r="C22" s="143" t="s">
        <v>45</v>
      </c>
      <c r="D22" s="143">
        <v>5</v>
      </c>
      <c r="E22" s="143">
        <v>4</v>
      </c>
      <c r="F22" s="144" t="s">
        <v>135</v>
      </c>
      <c r="G22" s="193"/>
      <c r="H22" s="193"/>
      <c r="I22" s="193"/>
      <c r="J22" s="193"/>
      <c r="K22" s="193"/>
      <c r="L22" s="193"/>
      <c r="M22" s="193"/>
      <c r="N22" s="194"/>
      <c r="O22" s="137">
        <f t="shared" si="3"/>
        <v>4000</v>
      </c>
      <c r="P22" s="137">
        <v>4</v>
      </c>
      <c r="Q22" s="196">
        <f>ROUND(IF(P22*0.11&gt;=$V$6,$V$6,P22*0.11),2)</f>
        <v>0.44</v>
      </c>
      <c r="R22" s="196">
        <f t="shared" si="4"/>
        <v>0</v>
      </c>
      <c r="S22" s="195">
        <f t="shared" si="5"/>
        <v>0</v>
      </c>
      <c r="T22" s="149"/>
      <c r="U22" s="199" t="s">
        <v>214</v>
      </c>
      <c r="V22" s="199">
        <v>0.08</v>
      </c>
    </row>
    <row r="23" spans="1:22" ht="15.75" thickBot="1" x14ac:dyDescent="0.3">
      <c r="A23" s="143">
        <v>3</v>
      </c>
      <c r="B23" s="143" t="s">
        <v>45</v>
      </c>
      <c r="C23" s="143" t="s">
        <v>45</v>
      </c>
      <c r="D23" s="143">
        <v>5</v>
      </c>
      <c r="E23" s="143">
        <v>5</v>
      </c>
      <c r="F23" s="144" t="s">
        <v>136</v>
      </c>
      <c r="G23" s="193"/>
      <c r="H23" s="193"/>
      <c r="I23" s="193"/>
      <c r="J23" s="193"/>
      <c r="K23" s="193"/>
      <c r="L23" s="193"/>
      <c r="M23" s="193"/>
      <c r="N23" s="194"/>
      <c r="O23" s="137">
        <f t="shared" si="3"/>
        <v>8000</v>
      </c>
      <c r="P23" s="137">
        <v>8</v>
      </c>
      <c r="Q23" s="196">
        <f>ROUND(IF(P23*0.11&gt;=$V$6,$V$6,P23*0.11),2)</f>
        <v>0.88</v>
      </c>
      <c r="R23" s="196">
        <f t="shared" si="4"/>
        <v>0</v>
      </c>
      <c r="S23" s="195">
        <f t="shared" si="5"/>
        <v>0</v>
      </c>
      <c r="T23" s="149"/>
      <c r="U23" s="199" t="s">
        <v>216</v>
      </c>
      <c r="V23" s="199">
        <f>CEILING(V21/V22,1)</f>
        <v>66</v>
      </c>
    </row>
    <row r="24" spans="1:22" ht="15.75" thickBot="1" x14ac:dyDescent="0.3">
      <c r="A24" s="143">
        <v>3</v>
      </c>
      <c r="B24" s="143" t="s">
        <v>45</v>
      </c>
      <c r="C24" s="143" t="s">
        <v>45</v>
      </c>
      <c r="D24" s="143">
        <v>5</v>
      </c>
      <c r="E24" s="143">
        <v>6</v>
      </c>
      <c r="F24" s="144" t="s">
        <v>137</v>
      </c>
      <c r="G24" s="193"/>
      <c r="H24" s="193"/>
      <c r="I24" s="193"/>
      <c r="J24" s="193"/>
      <c r="K24" s="193"/>
      <c r="L24" s="193"/>
      <c r="M24" s="193"/>
      <c r="N24" s="194"/>
      <c r="O24" s="137">
        <f t="shared" si="3"/>
        <v>16000</v>
      </c>
      <c r="P24" s="137">
        <v>16</v>
      </c>
      <c r="Q24" s="196">
        <f>ROUND(IF(P24*0.09&gt;=$V$6,$V$6,P24*0.09),2)</f>
        <v>1.44</v>
      </c>
      <c r="R24" s="196">
        <f t="shared" si="4"/>
        <v>0</v>
      </c>
      <c r="S24" s="195">
        <f t="shared" si="5"/>
        <v>0</v>
      </c>
      <c r="T24" s="149"/>
      <c r="U24" s="149"/>
      <c r="V24" s="149"/>
    </row>
    <row r="25" spans="1:22" ht="15.75" thickBot="1" x14ac:dyDescent="0.3">
      <c r="A25" s="143">
        <v>3</v>
      </c>
      <c r="B25" s="143" t="s">
        <v>45</v>
      </c>
      <c r="C25" s="143" t="s">
        <v>45</v>
      </c>
      <c r="D25" s="143">
        <v>5</v>
      </c>
      <c r="E25" s="143">
        <v>7</v>
      </c>
      <c r="F25" s="144" t="s">
        <v>138</v>
      </c>
      <c r="G25" s="193"/>
      <c r="H25" s="193"/>
      <c r="I25" s="193"/>
      <c r="J25" s="200"/>
      <c r="K25" s="193"/>
      <c r="L25" s="193"/>
      <c r="M25" s="193"/>
      <c r="N25" s="194"/>
      <c r="O25" s="137">
        <f t="shared" si="3"/>
        <v>32000</v>
      </c>
      <c r="P25" s="137">
        <v>32</v>
      </c>
      <c r="Q25" s="196">
        <f>ROUND(IF(P25*0.09&gt;=$V$6,$V$6,P25*0.09),2)</f>
        <v>2.88</v>
      </c>
      <c r="R25" s="196">
        <f t="shared" si="4"/>
        <v>0</v>
      </c>
      <c r="S25" s="195">
        <f t="shared" si="5"/>
        <v>0</v>
      </c>
      <c r="T25" s="149"/>
      <c r="U25" s="149"/>
      <c r="V25" s="149"/>
    </row>
    <row r="26" spans="1:22" ht="15.75" thickBot="1" x14ac:dyDescent="0.3">
      <c r="A26" s="143">
        <v>3</v>
      </c>
      <c r="B26" s="143" t="s">
        <v>45</v>
      </c>
      <c r="C26" s="143" t="s">
        <v>45</v>
      </c>
      <c r="D26" s="143">
        <v>5</v>
      </c>
      <c r="E26" s="143">
        <v>8</v>
      </c>
      <c r="F26" s="144" t="s">
        <v>139</v>
      </c>
      <c r="G26" s="193"/>
      <c r="H26" s="193"/>
      <c r="I26" s="193"/>
      <c r="J26" s="193"/>
      <c r="K26" s="193"/>
      <c r="L26" s="193"/>
      <c r="M26" s="193"/>
      <c r="N26" s="194"/>
      <c r="O26" s="145">
        <f t="shared" si="3"/>
        <v>64000</v>
      </c>
      <c r="P26" s="137">
        <v>64</v>
      </c>
      <c r="Q26" s="196">
        <f>ROUND(IF(P26*0.08&gt;=$V$6,$V$6,P26*0.08),2)</f>
        <v>5.12</v>
      </c>
      <c r="R26" s="196">
        <f t="shared" si="4"/>
        <v>0</v>
      </c>
      <c r="S26" s="195">
        <f t="shared" si="5"/>
        <v>0</v>
      </c>
      <c r="T26" s="201"/>
      <c r="U26" s="201"/>
      <c r="V26" s="201"/>
    </row>
    <row r="27" spans="1:22" ht="15.75" thickBot="1" x14ac:dyDescent="0.3">
      <c r="A27" s="143">
        <v>3</v>
      </c>
      <c r="B27" s="143" t="s">
        <v>45</v>
      </c>
      <c r="C27" s="143" t="s">
        <v>45</v>
      </c>
      <c r="D27" s="143">
        <v>6</v>
      </c>
      <c r="E27" s="143">
        <v>2</v>
      </c>
      <c r="F27" s="144" t="s">
        <v>141</v>
      </c>
      <c r="G27" s="193"/>
      <c r="H27" s="193"/>
      <c r="I27" s="193"/>
      <c r="J27" s="193"/>
      <c r="K27" s="193"/>
      <c r="L27" s="193"/>
      <c r="M27" s="193"/>
      <c r="N27" s="194"/>
      <c r="O27" s="145">
        <f t="shared" si="3"/>
        <v>128000</v>
      </c>
      <c r="P27" s="137">
        <v>128</v>
      </c>
      <c r="Q27" s="196">
        <f>ROUND(IF(P27*0.08&gt;=$V$6,$V$6,P27*0.08),2)</f>
        <v>5.26</v>
      </c>
      <c r="R27" s="196">
        <f t="shared" si="4"/>
        <v>0</v>
      </c>
      <c r="S27" s="195">
        <f t="shared" si="5"/>
        <v>0</v>
      </c>
      <c r="T27" s="201"/>
      <c r="U27" s="201"/>
      <c r="V27" s="201"/>
    </row>
    <row r="28" spans="1:22" ht="15.75" thickBot="1" x14ac:dyDescent="0.3">
      <c r="A28" s="143">
        <v>3</v>
      </c>
      <c r="B28" s="143" t="s">
        <v>45</v>
      </c>
      <c r="C28" s="143" t="s">
        <v>45</v>
      </c>
      <c r="D28" s="143">
        <v>6</v>
      </c>
      <c r="E28" s="143">
        <v>3</v>
      </c>
      <c r="F28" s="144" t="s">
        <v>142</v>
      </c>
      <c r="G28" s="193"/>
      <c r="H28" s="193"/>
      <c r="I28" s="193"/>
      <c r="J28" s="193"/>
      <c r="K28" s="193"/>
      <c r="L28" s="193"/>
      <c r="M28" s="193"/>
      <c r="N28" s="194"/>
      <c r="O28" s="145">
        <f t="shared" si="3"/>
        <v>256000</v>
      </c>
      <c r="P28" s="137">
        <v>256</v>
      </c>
      <c r="Q28" s="196">
        <f>ROUND(IF(P28*0.08&gt;=$V$6,$V$6,P28*0.08),2)</f>
        <v>5.26</v>
      </c>
      <c r="R28" s="196">
        <f t="shared" si="4"/>
        <v>0</v>
      </c>
      <c r="S28" s="195">
        <f t="shared" si="5"/>
        <v>0</v>
      </c>
      <c r="T28" s="201"/>
      <c r="U28" s="201"/>
      <c r="V28" s="201"/>
    </row>
    <row r="29" spans="1:22" ht="15.75" thickBot="1" x14ac:dyDescent="0.3">
      <c r="A29" s="143">
        <v>3</v>
      </c>
      <c r="B29" s="143" t="s">
        <v>45</v>
      </c>
      <c r="C29" s="143" t="s">
        <v>45</v>
      </c>
      <c r="D29" s="143">
        <v>6</v>
      </c>
      <c r="E29" s="143">
        <v>4</v>
      </c>
      <c r="F29" s="144" t="s">
        <v>143</v>
      </c>
      <c r="G29" s="193"/>
      <c r="H29" s="193"/>
      <c r="I29" s="193"/>
      <c r="J29" s="193"/>
      <c r="K29" s="193"/>
      <c r="L29" s="193"/>
      <c r="M29" s="193"/>
      <c r="N29" s="194"/>
      <c r="O29" s="145">
        <f t="shared" si="3"/>
        <v>512000</v>
      </c>
      <c r="P29" s="137">
        <v>512</v>
      </c>
      <c r="Q29" s="196">
        <f>ROUND(IF(P29*0.08&gt;=$V$6,$V$6,P29*0.08),2)</f>
        <v>5.26</v>
      </c>
      <c r="R29" s="196">
        <f t="shared" si="4"/>
        <v>0</v>
      </c>
      <c r="S29" s="195">
        <f t="shared" si="5"/>
        <v>0</v>
      </c>
      <c r="T29" s="201"/>
      <c r="U29" s="201"/>
      <c r="V29" s="201"/>
    </row>
    <row r="30" spans="1:22" ht="15.75" thickBot="1" x14ac:dyDescent="0.3">
      <c r="A30" s="143">
        <v>3</v>
      </c>
      <c r="B30" s="143" t="s">
        <v>45</v>
      </c>
      <c r="C30" s="143" t="s">
        <v>45</v>
      </c>
      <c r="D30" s="143">
        <v>6</v>
      </c>
      <c r="E30" s="143">
        <v>5</v>
      </c>
      <c r="F30" s="144" t="s">
        <v>144</v>
      </c>
      <c r="G30" s="193"/>
      <c r="H30" s="193"/>
      <c r="I30" s="193"/>
      <c r="J30" s="193"/>
      <c r="K30" s="193"/>
      <c r="L30" s="193"/>
      <c r="M30" s="193"/>
      <c r="N30" s="194"/>
      <c r="O30" s="145">
        <f t="shared" si="3"/>
        <v>1000000</v>
      </c>
      <c r="P30" s="137">
        <v>1000</v>
      </c>
      <c r="Q30" s="196">
        <f>ROUND(IF(P30*0.08&gt;=$V$6,$V$6,P30*0.08),2)</f>
        <v>5.26</v>
      </c>
      <c r="R30" s="196">
        <f t="shared" si="4"/>
        <v>0</v>
      </c>
      <c r="S30" s="195">
        <f t="shared" si="5"/>
        <v>0</v>
      </c>
      <c r="T30" s="201"/>
      <c r="U30" s="201"/>
      <c r="V30" s="201"/>
    </row>
    <row r="31" spans="1:22" ht="15.75" thickBot="1" x14ac:dyDescent="0.3">
      <c r="A31" s="143">
        <v>3</v>
      </c>
      <c r="B31" s="143" t="s">
        <v>45</v>
      </c>
      <c r="C31" s="143" t="s">
        <v>45</v>
      </c>
      <c r="D31" s="143">
        <v>5</v>
      </c>
      <c r="E31" s="143">
        <v>9</v>
      </c>
      <c r="F31" s="144" t="s">
        <v>140</v>
      </c>
      <c r="G31" s="193"/>
      <c r="H31" s="193"/>
      <c r="I31" s="193"/>
      <c r="J31" s="193"/>
      <c r="K31" s="193"/>
      <c r="L31" s="193"/>
      <c r="M31" s="193"/>
      <c r="N31" s="194"/>
      <c r="O31" s="145">
        <f>P31*1000</f>
        <v>0</v>
      </c>
      <c r="P31" s="202"/>
      <c r="Q31" s="196">
        <f>ROUND(IF(P31&gt;=$V$8,$V$6,(IF(P31&gt;32,P31*0.08,IF(P31&gt;8,P31*0.09,IF(P31&gt;1,P31*0.11,(0)))))),2)</f>
        <v>0</v>
      </c>
      <c r="R31" s="196">
        <f t="shared" si="4"/>
        <v>0</v>
      </c>
      <c r="S31" s="195">
        <f t="shared" si="5"/>
        <v>0</v>
      </c>
      <c r="T31" s="201"/>
      <c r="U31" s="201"/>
      <c r="V31" s="201"/>
    </row>
    <row r="32" spans="1:22" ht="15.75" thickBot="1" x14ac:dyDescent="0.3">
      <c r="A32" s="143">
        <v>3</v>
      </c>
      <c r="B32" s="143" t="s">
        <v>45</v>
      </c>
      <c r="C32" s="143" t="s">
        <v>45</v>
      </c>
      <c r="D32" s="143">
        <v>6</v>
      </c>
      <c r="E32" s="143">
        <v>0</v>
      </c>
      <c r="F32" s="144" t="s">
        <v>140</v>
      </c>
      <c r="G32" s="193"/>
      <c r="H32" s="193"/>
      <c r="I32" s="193"/>
      <c r="J32" s="193"/>
      <c r="K32" s="193"/>
      <c r="L32" s="193"/>
      <c r="M32" s="193"/>
      <c r="N32" s="194"/>
      <c r="O32" s="145">
        <f t="shared" ref="O32:O33" si="6">P32*1000</f>
        <v>0</v>
      </c>
      <c r="P32" s="202"/>
      <c r="Q32" s="196">
        <f>ROUND(IF(P32&gt;=$V$8,$V$6,(IF(P32&gt;32,P32*0.08,IF(P32&gt;8,P32*0.09,IF(P32&gt;1,P32*0.11,(0)))))),2)</f>
        <v>0</v>
      </c>
      <c r="R32" s="196">
        <f t="shared" si="4"/>
        <v>0</v>
      </c>
      <c r="S32" s="195">
        <f t="shared" si="5"/>
        <v>0</v>
      </c>
      <c r="T32" s="201"/>
      <c r="U32" s="201"/>
      <c r="V32" s="201"/>
    </row>
    <row r="33" spans="1:22" ht="15.75" thickBot="1" x14ac:dyDescent="0.3">
      <c r="A33" s="143">
        <v>3</v>
      </c>
      <c r="B33" s="143" t="s">
        <v>45</v>
      </c>
      <c r="C33" s="143" t="s">
        <v>45</v>
      </c>
      <c r="D33" s="143">
        <v>6</v>
      </c>
      <c r="E33" s="143">
        <v>1</v>
      </c>
      <c r="F33" s="144" t="s">
        <v>140</v>
      </c>
      <c r="G33" s="193"/>
      <c r="H33" s="193"/>
      <c r="I33" s="193"/>
      <c r="J33" s="193"/>
      <c r="K33" s="193"/>
      <c r="L33" s="193"/>
      <c r="M33" s="193"/>
      <c r="N33" s="194"/>
      <c r="O33" s="145">
        <f t="shared" si="6"/>
        <v>0</v>
      </c>
      <c r="P33" s="202"/>
      <c r="Q33" s="196">
        <f>ROUND(IF(P33&gt;=$V$8,$V$6,(IF(P33&gt;32,P33*0.08,IF(P33&gt;8,P33*0.09,IF(P33&gt;1,P33*0.11,(0)))))),2)</f>
        <v>0</v>
      </c>
      <c r="R33" s="196">
        <f t="shared" si="4"/>
        <v>0</v>
      </c>
      <c r="S33" s="195">
        <f t="shared" si="5"/>
        <v>0</v>
      </c>
      <c r="T33" s="201"/>
      <c r="U33" s="201"/>
      <c r="V33" s="201"/>
    </row>
    <row r="34" spans="1:22" ht="15.75" thickBot="1" x14ac:dyDescent="0.3">
      <c r="A34" s="188"/>
      <c r="B34" s="188"/>
      <c r="C34" s="188"/>
      <c r="D34" s="188"/>
      <c r="E34" s="188"/>
      <c r="F34" s="149"/>
      <c r="G34" s="149"/>
      <c r="H34" s="149"/>
      <c r="I34" s="149"/>
      <c r="J34" s="149"/>
      <c r="K34" s="149"/>
      <c r="L34" s="149"/>
      <c r="M34" s="149"/>
      <c r="N34" s="149"/>
      <c r="O34" s="149"/>
      <c r="P34" s="149"/>
      <c r="Q34" s="203"/>
      <c r="R34" s="203"/>
      <c r="S34" s="149"/>
      <c r="T34" s="149"/>
      <c r="U34" s="149"/>
      <c r="V34" s="149"/>
    </row>
    <row r="35" spans="1:22" ht="48" thickBot="1" x14ac:dyDescent="0.3">
      <c r="A35" s="12"/>
      <c r="B35" s="12"/>
      <c r="C35" s="12"/>
      <c r="D35" s="12"/>
      <c r="E35" s="12"/>
      <c r="F35" s="213" t="s">
        <v>235</v>
      </c>
      <c r="G35" s="72" t="s">
        <v>110</v>
      </c>
      <c r="H35" s="72" t="s">
        <v>128</v>
      </c>
      <c r="I35" s="72" t="s">
        <v>111</v>
      </c>
      <c r="J35" s="72" t="s">
        <v>129</v>
      </c>
      <c r="K35" s="72" t="s">
        <v>112</v>
      </c>
      <c r="L35" s="72" t="s">
        <v>130</v>
      </c>
      <c r="M35" s="72" t="s">
        <v>113</v>
      </c>
      <c r="N35" s="124" t="s">
        <v>131</v>
      </c>
      <c r="O35" s="253" t="s">
        <v>104</v>
      </c>
      <c r="P35" s="253"/>
      <c r="Q35" s="63" t="s">
        <v>1</v>
      </c>
      <c r="R35" s="123" t="s">
        <v>232</v>
      </c>
      <c r="S35" s="122" t="s">
        <v>231</v>
      </c>
    </row>
    <row r="36" spans="1:22" ht="47.25" customHeight="1" thickBot="1" x14ac:dyDescent="0.3">
      <c r="A36" s="12">
        <v>3</v>
      </c>
      <c r="B36" s="12" t="s">
        <v>46</v>
      </c>
      <c r="C36" s="12" t="s">
        <v>46</v>
      </c>
      <c r="D36" s="12">
        <v>0</v>
      </c>
      <c r="E36" s="12">
        <v>3</v>
      </c>
      <c r="F36" s="15" t="s">
        <v>145</v>
      </c>
      <c r="G36" s="88"/>
      <c r="H36" s="88"/>
      <c r="I36" s="88"/>
      <c r="J36" s="88"/>
      <c r="K36" s="88"/>
      <c r="L36" s="88"/>
      <c r="M36" s="88"/>
      <c r="N36" s="120"/>
      <c r="O36" s="14">
        <f t="shared" ref="O36:O45" si="7">P36*1000</f>
        <v>2000</v>
      </c>
      <c r="P36" s="14">
        <v>2</v>
      </c>
      <c r="Q36" s="17">
        <f>ROUND(IF(P36*0.12&gt;=$V$36,$V$36,P36*0.12),2)</f>
        <v>0.24</v>
      </c>
      <c r="R36" s="17">
        <f t="shared" ref="R36:R49" si="8">ROUND(IF(Q36&lt;=$V$36, (Q36*S36), ($V$36*S36)),2)</f>
        <v>0</v>
      </c>
      <c r="S36" s="121">
        <f t="shared" ref="S36:S49" si="9">SUM(H36+J36+L36+N36)</f>
        <v>0</v>
      </c>
      <c r="U36" s="107" t="s">
        <v>212</v>
      </c>
      <c r="V36" s="108">
        <v>8.76</v>
      </c>
    </row>
    <row r="37" spans="1:22" ht="15.75" thickBot="1" x14ac:dyDescent="0.3">
      <c r="A37" s="12">
        <v>3</v>
      </c>
      <c r="B37" s="12" t="s">
        <v>46</v>
      </c>
      <c r="C37" s="12" t="s">
        <v>46</v>
      </c>
      <c r="D37" s="12">
        <v>0</v>
      </c>
      <c r="E37" s="12">
        <v>4</v>
      </c>
      <c r="F37" s="15" t="s">
        <v>146</v>
      </c>
      <c r="G37" s="88"/>
      <c r="H37" s="88"/>
      <c r="I37" s="88"/>
      <c r="J37" s="88"/>
      <c r="K37" s="88"/>
      <c r="L37" s="88"/>
      <c r="M37" s="88"/>
      <c r="N37" s="120"/>
      <c r="O37" s="14">
        <f t="shared" si="7"/>
        <v>4000</v>
      </c>
      <c r="P37" s="14">
        <v>4</v>
      </c>
      <c r="Q37" s="17">
        <f>ROUND(IF(P37*0.12&gt;=$V$36,$V$36,P37*0.12),2)</f>
        <v>0.48</v>
      </c>
      <c r="R37" s="17">
        <f t="shared" si="8"/>
        <v>0</v>
      </c>
      <c r="S37" s="121">
        <f t="shared" si="9"/>
        <v>0</v>
      </c>
      <c r="U37" s="109" t="s">
        <v>214</v>
      </c>
      <c r="V37" s="109">
        <v>0.09</v>
      </c>
    </row>
    <row r="38" spans="1:22" ht="15.75" thickBot="1" x14ac:dyDescent="0.3">
      <c r="A38" s="12">
        <v>3</v>
      </c>
      <c r="B38" s="12" t="s">
        <v>46</v>
      </c>
      <c r="C38" s="12" t="s">
        <v>46</v>
      </c>
      <c r="D38" s="12">
        <v>0</v>
      </c>
      <c r="E38" s="12">
        <v>5</v>
      </c>
      <c r="F38" s="15" t="s">
        <v>147</v>
      </c>
      <c r="G38" s="88"/>
      <c r="H38" s="88"/>
      <c r="I38" s="88"/>
      <c r="J38" s="88"/>
      <c r="K38" s="88"/>
      <c r="L38" s="88"/>
      <c r="M38" s="88"/>
      <c r="N38" s="120"/>
      <c r="O38" s="14">
        <f t="shared" si="7"/>
        <v>8000</v>
      </c>
      <c r="P38" s="14">
        <v>8</v>
      </c>
      <c r="Q38" s="17">
        <f>ROUND(IF(P38*0.12&gt;=$V$36,$V$36,P38*0.12),2)</f>
        <v>0.96</v>
      </c>
      <c r="R38" s="17">
        <f t="shared" si="8"/>
        <v>0</v>
      </c>
      <c r="S38" s="121">
        <f t="shared" si="9"/>
        <v>0</v>
      </c>
      <c r="U38" s="109" t="s">
        <v>216</v>
      </c>
      <c r="V38" s="109">
        <f>CEILING(V36/V37,1)</f>
        <v>98</v>
      </c>
    </row>
    <row r="39" spans="1:22" ht="15.75" thickBot="1" x14ac:dyDescent="0.3">
      <c r="A39" s="12">
        <v>3</v>
      </c>
      <c r="B39" s="12" t="s">
        <v>46</v>
      </c>
      <c r="C39" s="12" t="s">
        <v>46</v>
      </c>
      <c r="D39" s="12">
        <v>0</v>
      </c>
      <c r="E39" s="12">
        <v>6</v>
      </c>
      <c r="F39" s="15" t="s">
        <v>148</v>
      </c>
      <c r="G39" s="88"/>
      <c r="H39" s="88"/>
      <c r="I39" s="88"/>
      <c r="J39" s="88"/>
      <c r="K39" s="88"/>
      <c r="L39" s="88"/>
      <c r="M39" s="88"/>
      <c r="N39" s="120"/>
      <c r="O39" s="14">
        <f t="shared" si="7"/>
        <v>16000</v>
      </c>
      <c r="P39" s="14">
        <v>16</v>
      </c>
      <c r="Q39" s="17">
        <f>ROUND(IF(P39*0.11&gt;=$V$36,$V$36,P39*0.11),2)</f>
        <v>1.76</v>
      </c>
      <c r="R39" s="17">
        <f t="shared" si="8"/>
        <v>0</v>
      </c>
      <c r="S39" s="121">
        <f t="shared" si="9"/>
        <v>0</v>
      </c>
    </row>
    <row r="40" spans="1:22" ht="15.75" thickBot="1" x14ac:dyDescent="0.3">
      <c r="A40" s="12">
        <v>3</v>
      </c>
      <c r="B40" s="12" t="s">
        <v>46</v>
      </c>
      <c r="C40" s="12" t="s">
        <v>46</v>
      </c>
      <c r="D40" s="12">
        <v>0</v>
      </c>
      <c r="E40" s="12">
        <v>7</v>
      </c>
      <c r="F40" s="15" t="s">
        <v>149</v>
      </c>
      <c r="G40" s="88"/>
      <c r="H40" s="88"/>
      <c r="I40" s="88"/>
      <c r="J40" s="88"/>
      <c r="K40" s="88"/>
      <c r="L40" s="88"/>
      <c r="M40" s="88"/>
      <c r="N40" s="120"/>
      <c r="O40" s="14">
        <f t="shared" si="7"/>
        <v>32000</v>
      </c>
      <c r="P40" s="14">
        <v>32</v>
      </c>
      <c r="Q40" s="17">
        <f>ROUND(IF(P40*0.11&gt;=$V$36,$V$36,P40*0.11),2)</f>
        <v>3.52</v>
      </c>
      <c r="R40" s="17">
        <f t="shared" si="8"/>
        <v>0</v>
      </c>
      <c r="S40" s="121">
        <f t="shared" si="9"/>
        <v>0</v>
      </c>
    </row>
    <row r="41" spans="1:22" ht="15.75" thickBot="1" x14ac:dyDescent="0.3">
      <c r="A41" s="12">
        <v>3</v>
      </c>
      <c r="B41" s="12" t="s">
        <v>46</v>
      </c>
      <c r="C41" s="12" t="s">
        <v>46</v>
      </c>
      <c r="D41" s="12">
        <v>0</v>
      </c>
      <c r="E41" s="12">
        <v>8</v>
      </c>
      <c r="F41" s="15" t="s">
        <v>150</v>
      </c>
      <c r="G41" s="88"/>
      <c r="H41" s="88"/>
      <c r="I41" s="88"/>
      <c r="J41" s="88"/>
      <c r="K41" s="88"/>
      <c r="L41" s="88"/>
      <c r="M41" s="88"/>
      <c r="N41" s="120"/>
      <c r="O41" s="14">
        <f t="shared" si="7"/>
        <v>64000</v>
      </c>
      <c r="P41" s="14">
        <v>64</v>
      </c>
      <c r="Q41" s="17">
        <f>ROUND(IF(P41*0.09&gt;=$V$36,$V$36,P41*0.09),2)</f>
        <v>5.76</v>
      </c>
      <c r="R41" s="17">
        <f t="shared" si="8"/>
        <v>0</v>
      </c>
      <c r="S41" s="121">
        <f t="shared" si="9"/>
        <v>0</v>
      </c>
    </row>
    <row r="42" spans="1:22" ht="15.75" thickBot="1" x14ac:dyDescent="0.3">
      <c r="A42" s="12">
        <v>3</v>
      </c>
      <c r="B42" s="12" t="s">
        <v>46</v>
      </c>
      <c r="C42" s="12" t="s">
        <v>46</v>
      </c>
      <c r="D42" s="12">
        <v>1</v>
      </c>
      <c r="E42" s="12">
        <v>3</v>
      </c>
      <c r="F42" s="18" t="s">
        <v>151</v>
      </c>
      <c r="G42" s="88"/>
      <c r="H42" s="88"/>
      <c r="I42" s="88"/>
      <c r="J42" s="88"/>
      <c r="K42" s="88"/>
      <c r="L42" s="88"/>
      <c r="M42" s="88"/>
      <c r="N42" s="120"/>
      <c r="O42" s="14">
        <f t="shared" si="7"/>
        <v>128000</v>
      </c>
      <c r="P42" s="14">
        <v>128</v>
      </c>
      <c r="Q42" s="17">
        <f>ROUND(IF(P42*0.09&gt;=$V$36,$V$36,P42*0.09),2)</f>
        <v>8.76</v>
      </c>
      <c r="R42" s="17">
        <f t="shared" si="8"/>
        <v>0</v>
      </c>
      <c r="S42" s="121">
        <f t="shared" si="9"/>
        <v>0</v>
      </c>
    </row>
    <row r="43" spans="1:22" ht="15.75" thickBot="1" x14ac:dyDescent="0.3">
      <c r="A43" s="12">
        <v>3</v>
      </c>
      <c r="B43" s="12" t="s">
        <v>46</v>
      </c>
      <c r="C43" s="12" t="s">
        <v>46</v>
      </c>
      <c r="D43" s="12">
        <v>1</v>
      </c>
      <c r="E43" s="12">
        <v>4</v>
      </c>
      <c r="F43" s="18" t="s">
        <v>152</v>
      </c>
      <c r="G43" s="88"/>
      <c r="H43" s="88"/>
      <c r="I43" s="88"/>
      <c r="J43" s="88"/>
      <c r="K43" s="88"/>
      <c r="L43" s="88"/>
      <c r="M43" s="88"/>
      <c r="N43" s="120"/>
      <c r="O43" s="14">
        <f t="shared" si="7"/>
        <v>256000</v>
      </c>
      <c r="P43" s="14">
        <v>256</v>
      </c>
      <c r="Q43" s="17">
        <f>ROUND(IF(P43*0.09&gt;=$V$36,$V$36,P43*0.09),2)</f>
        <v>8.76</v>
      </c>
      <c r="R43" s="17">
        <f t="shared" si="8"/>
        <v>0</v>
      </c>
      <c r="S43" s="121">
        <f t="shared" si="9"/>
        <v>0</v>
      </c>
    </row>
    <row r="44" spans="1:22" ht="15.75" thickBot="1" x14ac:dyDescent="0.3">
      <c r="A44" s="12">
        <v>3</v>
      </c>
      <c r="B44" s="12" t="s">
        <v>46</v>
      </c>
      <c r="C44" s="12" t="s">
        <v>46</v>
      </c>
      <c r="D44" s="12">
        <v>1</v>
      </c>
      <c r="E44" s="12">
        <v>5</v>
      </c>
      <c r="F44" s="18" t="s">
        <v>153</v>
      </c>
      <c r="G44" s="88"/>
      <c r="H44" s="88"/>
      <c r="I44" s="88"/>
      <c r="J44" s="88"/>
      <c r="K44" s="88"/>
      <c r="L44" s="88"/>
      <c r="M44" s="88"/>
      <c r="N44" s="120"/>
      <c r="O44" s="14">
        <f t="shared" si="7"/>
        <v>512000</v>
      </c>
      <c r="P44" s="14">
        <v>512</v>
      </c>
      <c r="Q44" s="17">
        <f>ROUND(IF(P44*0.09&gt;=$V$36,$V$36,P44*0.09),2)</f>
        <v>8.76</v>
      </c>
      <c r="R44" s="17">
        <f t="shared" si="8"/>
        <v>0</v>
      </c>
      <c r="S44" s="121">
        <f t="shared" si="9"/>
        <v>0</v>
      </c>
    </row>
    <row r="45" spans="1:22" ht="15.75" thickBot="1" x14ac:dyDescent="0.3">
      <c r="A45" s="12">
        <v>3</v>
      </c>
      <c r="B45" s="12" t="s">
        <v>46</v>
      </c>
      <c r="C45" s="12" t="s">
        <v>46</v>
      </c>
      <c r="D45" s="12">
        <v>1</v>
      </c>
      <c r="E45" s="12">
        <v>6</v>
      </c>
      <c r="F45" s="18" t="s">
        <v>154</v>
      </c>
      <c r="G45" s="88"/>
      <c r="H45" s="88"/>
      <c r="I45" s="88"/>
      <c r="J45" s="88"/>
      <c r="K45" s="88"/>
      <c r="L45" s="88"/>
      <c r="M45" s="88"/>
      <c r="N45" s="120"/>
      <c r="O45" s="14">
        <f t="shared" si="7"/>
        <v>1000000</v>
      </c>
      <c r="P45" s="14">
        <v>1000</v>
      </c>
      <c r="Q45" s="17">
        <f>ROUND(IF(P45*0.09&gt;=$V$36,$V$36,P45*0.09),2)</f>
        <v>8.76</v>
      </c>
      <c r="R45" s="17">
        <f t="shared" si="8"/>
        <v>0</v>
      </c>
      <c r="S45" s="121">
        <f t="shared" si="9"/>
        <v>0</v>
      </c>
    </row>
    <row r="46" spans="1:22" ht="15.75" thickBot="1" x14ac:dyDescent="0.3">
      <c r="A46" s="12">
        <v>3</v>
      </c>
      <c r="B46" s="12" t="s">
        <v>46</v>
      </c>
      <c r="C46" s="12" t="s">
        <v>46</v>
      </c>
      <c r="D46" s="12">
        <v>0</v>
      </c>
      <c r="E46" s="12">
        <v>9</v>
      </c>
      <c r="F46" s="18" t="s">
        <v>155</v>
      </c>
      <c r="G46" s="88"/>
      <c r="H46" s="88"/>
      <c r="I46" s="88"/>
      <c r="J46" s="88"/>
      <c r="K46" s="88"/>
      <c r="L46" s="88"/>
      <c r="M46" s="88"/>
      <c r="N46" s="120"/>
      <c r="O46" s="4">
        <f>P46*1000</f>
        <v>0</v>
      </c>
      <c r="P46" s="91"/>
      <c r="Q46" s="17">
        <f>ROUND(IF(P46&gt;=$V$38,$V$36,(IF(P46&gt;32,P46*0.09,IF(P46&gt;8,P46*0.11,IF(P46&gt;1,P46*0.12,(0)))))),2)</f>
        <v>0</v>
      </c>
      <c r="R46" s="17">
        <f t="shared" si="8"/>
        <v>0</v>
      </c>
      <c r="S46" s="121">
        <f t="shared" si="9"/>
        <v>0</v>
      </c>
    </row>
    <row r="47" spans="1:22" ht="15.75" thickBot="1" x14ac:dyDescent="0.3">
      <c r="A47" s="12">
        <v>3</v>
      </c>
      <c r="B47" s="12" t="s">
        <v>46</v>
      </c>
      <c r="C47" s="12" t="s">
        <v>46</v>
      </c>
      <c r="D47" s="12">
        <v>1</v>
      </c>
      <c r="E47" s="12">
        <v>0</v>
      </c>
      <c r="F47" s="18" t="s">
        <v>155</v>
      </c>
      <c r="G47" s="88"/>
      <c r="H47" s="88"/>
      <c r="I47" s="88"/>
      <c r="J47" s="88"/>
      <c r="K47" s="88"/>
      <c r="L47" s="88"/>
      <c r="M47" s="88"/>
      <c r="N47" s="120"/>
      <c r="O47" s="125">
        <f>P47*1000</f>
        <v>0</v>
      </c>
      <c r="P47" s="91"/>
      <c r="Q47" s="17">
        <f>ROUND(IF(P47&gt;=$V$38,$V$36,(IF(P47&gt;32,P47*0.09,IF(P47&gt;8,P47*0.11,IF(P47&gt;1,P47*0.12,(0)))))),2)</f>
        <v>0</v>
      </c>
      <c r="R47" s="17">
        <f t="shared" si="8"/>
        <v>0</v>
      </c>
      <c r="S47" s="121">
        <f t="shared" si="9"/>
        <v>0</v>
      </c>
    </row>
    <row r="48" spans="1:22" ht="15.75" thickBot="1" x14ac:dyDescent="0.3">
      <c r="A48" s="27">
        <v>3</v>
      </c>
      <c r="B48" s="27" t="s">
        <v>46</v>
      </c>
      <c r="C48" s="27" t="s">
        <v>46</v>
      </c>
      <c r="D48" s="27">
        <v>1</v>
      </c>
      <c r="E48" s="27">
        <v>1</v>
      </c>
      <c r="F48" s="18" t="s">
        <v>155</v>
      </c>
      <c r="G48" s="88"/>
      <c r="H48" s="88"/>
      <c r="I48" s="88"/>
      <c r="J48" s="88"/>
      <c r="K48" s="88"/>
      <c r="L48" s="88"/>
      <c r="M48" s="88"/>
      <c r="N48" s="120"/>
      <c r="O48" s="125">
        <f>P48*1000</f>
        <v>0</v>
      </c>
      <c r="P48" s="91"/>
      <c r="Q48" s="17">
        <f>ROUND(IF(P48&gt;=$V$38,$V$36,(IF(P48&gt;32,P48*0.09,IF(P48&gt;8,P48*0.11,IF(P48&gt;1,P48*0.12,(0)))))),2)</f>
        <v>0</v>
      </c>
      <c r="R48" s="17">
        <f t="shared" si="8"/>
        <v>0</v>
      </c>
      <c r="S48" s="121">
        <f t="shared" si="9"/>
        <v>0</v>
      </c>
    </row>
    <row r="49" spans="1:22" ht="15.75" thickBot="1" x14ac:dyDescent="0.3">
      <c r="A49" s="27">
        <v>3</v>
      </c>
      <c r="B49" s="27" t="s">
        <v>46</v>
      </c>
      <c r="C49" s="27" t="s">
        <v>46</v>
      </c>
      <c r="D49" s="27">
        <v>1</v>
      </c>
      <c r="E49" s="27">
        <v>2</v>
      </c>
      <c r="F49" s="18" t="s">
        <v>155</v>
      </c>
      <c r="G49" s="88"/>
      <c r="H49" s="88"/>
      <c r="I49" s="88"/>
      <c r="J49" s="88"/>
      <c r="K49" s="88"/>
      <c r="L49" s="88"/>
      <c r="M49" s="88"/>
      <c r="N49" s="120"/>
      <c r="O49" s="125">
        <f>P49*1000</f>
        <v>0</v>
      </c>
      <c r="P49" s="91"/>
      <c r="Q49" s="17">
        <f>ROUND(IF(P49&gt;=$V$38,$V$36,(IF(P49&gt;32,P49*0.09,IF(P49&gt;8,P49*0.11,IF(P49&gt;1,P49*0.12,(0)))))),2)</f>
        <v>0</v>
      </c>
      <c r="R49" s="17">
        <f t="shared" si="8"/>
        <v>0</v>
      </c>
      <c r="S49" s="121">
        <f t="shared" si="9"/>
        <v>0</v>
      </c>
    </row>
    <row r="50" spans="1:22" ht="15.75" thickBot="1" x14ac:dyDescent="0.3">
      <c r="A50" s="25"/>
      <c r="B50" s="25"/>
      <c r="C50" s="25"/>
      <c r="D50" s="25"/>
      <c r="E50" s="25"/>
    </row>
    <row r="51" spans="1:22" ht="48" thickBot="1" x14ac:dyDescent="0.3">
      <c r="A51" s="143"/>
      <c r="B51" s="143"/>
      <c r="C51" s="143"/>
      <c r="D51" s="143"/>
      <c r="E51" s="143"/>
      <c r="F51" s="204" t="s">
        <v>268</v>
      </c>
      <c r="G51" s="180" t="s">
        <v>110</v>
      </c>
      <c r="H51" s="180" t="s">
        <v>128</v>
      </c>
      <c r="I51" s="180" t="s">
        <v>111</v>
      </c>
      <c r="J51" s="180" t="s">
        <v>129</v>
      </c>
      <c r="K51" s="180" t="s">
        <v>112</v>
      </c>
      <c r="L51" s="180" t="s">
        <v>130</v>
      </c>
      <c r="M51" s="180" t="s">
        <v>113</v>
      </c>
      <c r="N51" s="181" t="s">
        <v>131</v>
      </c>
      <c r="O51" s="260" t="s">
        <v>104</v>
      </c>
      <c r="P51" s="260"/>
      <c r="Q51" s="192" t="s">
        <v>1</v>
      </c>
      <c r="R51" s="182" t="s">
        <v>232</v>
      </c>
      <c r="S51" s="191" t="s">
        <v>231</v>
      </c>
      <c r="T51" s="149"/>
      <c r="U51" s="149"/>
      <c r="V51" s="149"/>
    </row>
    <row r="52" spans="1:22" ht="15.75" thickBot="1" x14ac:dyDescent="0.3">
      <c r="A52" s="143">
        <v>3</v>
      </c>
      <c r="B52" s="143" t="s">
        <v>46</v>
      </c>
      <c r="C52" s="143" t="s">
        <v>46</v>
      </c>
      <c r="D52" s="143">
        <v>5</v>
      </c>
      <c r="E52" s="143">
        <v>3</v>
      </c>
      <c r="F52" s="144" t="s">
        <v>145</v>
      </c>
      <c r="G52" s="193"/>
      <c r="H52" s="193"/>
      <c r="I52" s="193"/>
      <c r="J52" s="193"/>
      <c r="K52" s="193"/>
      <c r="L52" s="193"/>
      <c r="M52" s="193"/>
      <c r="N52" s="194"/>
      <c r="O52" s="137">
        <f t="shared" ref="O52:O61" si="10">P52*1000</f>
        <v>2000</v>
      </c>
      <c r="P52" s="137">
        <v>2</v>
      </c>
      <c r="Q52" s="196">
        <f>ROUND(IF(P52*0.12&gt;=$V$36,$V$36,P52*0.12),2)</f>
        <v>0.24</v>
      </c>
      <c r="R52" s="196">
        <f t="shared" ref="R52:R65" si="11">ROUND(IF(Q52&lt;=$V$36, (Q52*S52), ($V$36*S52)),2)</f>
        <v>0</v>
      </c>
      <c r="S52" s="195">
        <f t="shared" ref="S52:S65" si="12">SUM(H52+J52+L52+N52)</f>
        <v>0</v>
      </c>
      <c r="T52" s="149"/>
      <c r="U52" s="197" t="s">
        <v>212</v>
      </c>
      <c r="V52" s="198">
        <v>8.76</v>
      </c>
    </row>
    <row r="53" spans="1:22" ht="15.75" thickBot="1" x14ac:dyDescent="0.3">
      <c r="A53" s="143">
        <v>3</v>
      </c>
      <c r="B53" s="143" t="s">
        <v>46</v>
      </c>
      <c r="C53" s="143" t="s">
        <v>46</v>
      </c>
      <c r="D53" s="143">
        <v>5</v>
      </c>
      <c r="E53" s="143">
        <v>4</v>
      </c>
      <c r="F53" s="144" t="s">
        <v>146</v>
      </c>
      <c r="G53" s="193"/>
      <c r="H53" s="193"/>
      <c r="I53" s="193"/>
      <c r="J53" s="193"/>
      <c r="K53" s="193"/>
      <c r="L53" s="193"/>
      <c r="M53" s="193"/>
      <c r="N53" s="194"/>
      <c r="O53" s="137">
        <f t="shared" si="10"/>
        <v>4000</v>
      </c>
      <c r="P53" s="137">
        <v>4</v>
      </c>
      <c r="Q53" s="196">
        <f>ROUND(IF(P53*0.12&gt;=$V$36,$V$36,P53*0.12),2)</f>
        <v>0.48</v>
      </c>
      <c r="R53" s="196">
        <f t="shared" si="11"/>
        <v>0</v>
      </c>
      <c r="S53" s="195">
        <f t="shared" si="12"/>
        <v>0</v>
      </c>
      <c r="T53" s="149"/>
      <c r="U53" s="199" t="s">
        <v>214</v>
      </c>
      <c r="V53" s="199">
        <v>0.09</v>
      </c>
    </row>
    <row r="54" spans="1:22" ht="15.75" thickBot="1" x14ac:dyDescent="0.3">
      <c r="A54" s="143">
        <v>3</v>
      </c>
      <c r="B54" s="143" t="s">
        <v>46</v>
      </c>
      <c r="C54" s="143" t="s">
        <v>46</v>
      </c>
      <c r="D54" s="143">
        <v>5</v>
      </c>
      <c r="E54" s="143">
        <v>5</v>
      </c>
      <c r="F54" s="144" t="s">
        <v>147</v>
      </c>
      <c r="G54" s="193"/>
      <c r="H54" s="193"/>
      <c r="I54" s="193"/>
      <c r="J54" s="193"/>
      <c r="K54" s="193"/>
      <c r="L54" s="193"/>
      <c r="M54" s="193"/>
      <c r="N54" s="194"/>
      <c r="O54" s="137">
        <f t="shared" si="10"/>
        <v>8000</v>
      </c>
      <c r="P54" s="137">
        <v>8</v>
      </c>
      <c r="Q54" s="196">
        <f>ROUND(IF(P54*0.12&gt;=$V$36,$V$36,P54*0.12),2)</f>
        <v>0.96</v>
      </c>
      <c r="R54" s="196">
        <f t="shared" si="11"/>
        <v>0</v>
      </c>
      <c r="S54" s="195">
        <f t="shared" si="12"/>
        <v>0</v>
      </c>
      <c r="T54" s="149"/>
      <c r="U54" s="199" t="s">
        <v>216</v>
      </c>
      <c r="V54" s="199">
        <f>CEILING(V52/V53,1)</f>
        <v>98</v>
      </c>
    </row>
    <row r="55" spans="1:22" ht="15.75" thickBot="1" x14ac:dyDescent="0.3">
      <c r="A55" s="143">
        <v>3</v>
      </c>
      <c r="B55" s="143" t="s">
        <v>46</v>
      </c>
      <c r="C55" s="143" t="s">
        <v>46</v>
      </c>
      <c r="D55" s="143">
        <v>5</v>
      </c>
      <c r="E55" s="143">
        <v>6</v>
      </c>
      <c r="F55" s="144" t="s">
        <v>148</v>
      </c>
      <c r="G55" s="193"/>
      <c r="H55" s="193"/>
      <c r="I55" s="193"/>
      <c r="J55" s="193"/>
      <c r="K55" s="193"/>
      <c r="L55" s="193"/>
      <c r="M55" s="193"/>
      <c r="N55" s="194"/>
      <c r="O55" s="137">
        <f t="shared" si="10"/>
        <v>16000</v>
      </c>
      <c r="P55" s="137">
        <v>16</v>
      </c>
      <c r="Q55" s="196">
        <f>ROUND(IF(P55*0.11&gt;=$V$36,$V$36,P55*0.11),2)</f>
        <v>1.76</v>
      </c>
      <c r="R55" s="196">
        <f t="shared" si="11"/>
        <v>0</v>
      </c>
      <c r="S55" s="195">
        <f t="shared" si="12"/>
        <v>0</v>
      </c>
      <c r="T55" s="149"/>
      <c r="U55" s="149"/>
      <c r="V55" s="149"/>
    </row>
    <row r="56" spans="1:22" ht="15.75" thickBot="1" x14ac:dyDescent="0.3">
      <c r="A56" s="143">
        <v>3</v>
      </c>
      <c r="B56" s="143" t="s">
        <v>46</v>
      </c>
      <c r="C56" s="143" t="s">
        <v>46</v>
      </c>
      <c r="D56" s="143">
        <v>5</v>
      </c>
      <c r="E56" s="143">
        <v>7</v>
      </c>
      <c r="F56" s="144" t="s">
        <v>149</v>
      </c>
      <c r="G56" s="193"/>
      <c r="H56" s="193"/>
      <c r="I56" s="193"/>
      <c r="J56" s="193"/>
      <c r="K56" s="193"/>
      <c r="L56" s="193"/>
      <c r="M56" s="193"/>
      <c r="N56" s="194"/>
      <c r="O56" s="137">
        <f t="shared" si="10"/>
        <v>32000</v>
      </c>
      <c r="P56" s="137">
        <v>32</v>
      </c>
      <c r="Q56" s="196">
        <f>ROUND(IF(P56*0.11&gt;=$V$36,$V$36,P56*0.11),2)</f>
        <v>3.52</v>
      </c>
      <c r="R56" s="196">
        <f t="shared" si="11"/>
        <v>0</v>
      </c>
      <c r="S56" s="195">
        <f t="shared" si="12"/>
        <v>0</v>
      </c>
      <c r="T56" s="149"/>
      <c r="U56" s="149"/>
      <c r="V56" s="149"/>
    </row>
    <row r="57" spans="1:22" ht="15.75" thickBot="1" x14ac:dyDescent="0.3">
      <c r="A57" s="143">
        <v>3</v>
      </c>
      <c r="B57" s="143" t="s">
        <v>46</v>
      </c>
      <c r="C57" s="143" t="s">
        <v>46</v>
      </c>
      <c r="D57" s="143">
        <v>5</v>
      </c>
      <c r="E57" s="143">
        <v>8</v>
      </c>
      <c r="F57" s="144" t="s">
        <v>150</v>
      </c>
      <c r="G57" s="193"/>
      <c r="H57" s="193"/>
      <c r="I57" s="193"/>
      <c r="J57" s="193"/>
      <c r="K57" s="193"/>
      <c r="L57" s="193"/>
      <c r="M57" s="193"/>
      <c r="N57" s="194"/>
      <c r="O57" s="137">
        <f t="shared" si="10"/>
        <v>64000</v>
      </c>
      <c r="P57" s="137">
        <v>64</v>
      </c>
      <c r="Q57" s="196">
        <f>ROUND(IF(P57*0.09&gt;=$V$36,$V$36,P57*0.09),2)</f>
        <v>5.76</v>
      </c>
      <c r="R57" s="196">
        <f t="shared" si="11"/>
        <v>0</v>
      </c>
      <c r="S57" s="195">
        <f t="shared" si="12"/>
        <v>0</v>
      </c>
      <c r="T57" s="149"/>
      <c r="U57" s="149"/>
      <c r="V57" s="149"/>
    </row>
    <row r="58" spans="1:22" ht="15.75" thickBot="1" x14ac:dyDescent="0.3">
      <c r="A58" s="143">
        <v>3</v>
      </c>
      <c r="B58" s="143" t="s">
        <v>46</v>
      </c>
      <c r="C58" s="143" t="s">
        <v>46</v>
      </c>
      <c r="D58" s="143">
        <v>6</v>
      </c>
      <c r="E58" s="143">
        <v>3</v>
      </c>
      <c r="F58" s="144" t="s">
        <v>151</v>
      </c>
      <c r="G58" s="193"/>
      <c r="H58" s="193"/>
      <c r="I58" s="193"/>
      <c r="J58" s="193"/>
      <c r="K58" s="193"/>
      <c r="L58" s="193"/>
      <c r="M58" s="193"/>
      <c r="N58" s="194"/>
      <c r="O58" s="137">
        <f t="shared" si="10"/>
        <v>128000</v>
      </c>
      <c r="P58" s="137">
        <v>128</v>
      </c>
      <c r="Q58" s="196">
        <f>ROUND(IF(P58*0.09&gt;=$V$36,$V$36,P58*0.09),2)</f>
        <v>8.76</v>
      </c>
      <c r="R58" s="196">
        <f t="shared" si="11"/>
        <v>0</v>
      </c>
      <c r="S58" s="195">
        <f t="shared" si="12"/>
        <v>0</v>
      </c>
      <c r="T58" s="149"/>
      <c r="U58" s="149"/>
      <c r="V58" s="149"/>
    </row>
    <row r="59" spans="1:22" ht="15.75" thickBot="1" x14ac:dyDescent="0.3">
      <c r="A59" s="143">
        <v>3</v>
      </c>
      <c r="B59" s="143" t="s">
        <v>46</v>
      </c>
      <c r="C59" s="143" t="s">
        <v>46</v>
      </c>
      <c r="D59" s="143">
        <v>6</v>
      </c>
      <c r="E59" s="143">
        <v>4</v>
      </c>
      <c r="F59" s="144" t="s">
        <v>152</v>
      </c>
      <c r="G59" s="193"/>
      <c r="H59" s="193"/>
      <c r="I59" s="193"/>
      <c r="J59" s="193"/>
      <c r="K59" s="193"/>
      <c r="L59" s="193"/>
      <c r="M59" s="193"/>
      <c r="N59" s="194"/>
      <c r="O59" s="137">
        <f t="shared" si="10"/>
        <v>256000</v>
      </c>
      <c r="P59" s="137">
        <v>256</v>
      </c>
      <c r="Q59" s="196">
        <f>ROUND(IF(P59*0.09&gt;=$V$36,$V$36,P59*0.09),2)</f>
        <v>8.76</v>
      </c>
      <c r="R59" s="196">
        <f t="shared" si="11"/>
        <v>0</v>
      </c>
      <c r="S59" s="195">
        <f t="shared" si="12"/>
        <v>0</v>
      </c>
      <c r="T59" s="149"/>
      <c r="U59" s="149"/>
      <c r="V59" s="149"/>
    </row>
    <row r="60" spans="1:22" ht="15.75" thickBot="1" x14ac:dyDescent="0.3">
      <c r="A60" s="143">
        <v>3</v>
      </c>
      <c r="B60" s="143" t="s">
        <v>46</v>
      </c>
      <c r="C60" s="143" t="s">
        <v>46</v>
      </c>
      <c r="D60" s="143">
        <v>6</v>
      </c>
      <c r="E60" s="143">
        <v>5</v>
      </c>
      <c r="F60" s="144" t="s">
        <v>153</v>
      </c>
      <c r="G60" s="193"/>
      <c r="H60" s="193"/>
      <c r="I60" s="193"/>
      <c r="J60" s="193"/>
      <c r="K60" s="193"/>
      <c r="L60" s="193"/>
      <c r="M60" s="193"/>
      <c r="N60" s="194"/>
      <c r="O60" s="137">
        <f t="shared" si="10"/>
        <v>512000</v>
      </c>
      <c r="P60" s="137">
        <v>512</v>
      </c>
      <c r="Q60" s="196">
        <f>ROUND(IF(P60*0.09&gt;=$V$36,$V$36,P60*0.09),2)</f>
        <v>8.76</v>
      </c>
      <c r="R60" s="196">
        <f t="shared" si="11"/>
        <v>0</v>
      </c>
      <c r="S60" s="195">
        <f t="shared" si="12"/>
        <v>0</v>
      </c>
      <c r="T60" s="149"/>
      <c r="U60" s="149"/>
      <c r="V60" s="149"/>
    </row>
    <row r="61" spans="1:22" ht="15.75" thickBot="1" x14ac:dyDescent="0.3">
      <c r="A61" s="143">
        <v>3</v>
      </c>
      <c r="B61" s="143" t="s">
        <v>46</v>
      </c>
      <c r="C61" s="143" t="s">
        <v>46</v>
      </c>
      <c r="D61" s="143">
        <v>6</v>
      </c>
      <c r="E61" s="143">
        <v>6</v>
      </c>
      <c r="F61" s="144" t="s">
        <v>154</v>
      </c>
      <c r="G61" s="193"/>
      <c r="H61" s="193"/>
      <c r="I61" s="193"/>
      <c r="J61" s="193"/>
      <c r="K61" s="193"/>
      <c r="L61" s="193"/>
      <c r="M61" s="193"/>
      <c r="N61" s="194"/>
      <c r="O61" s="137">
        <f t="shared" si="10"/>
        <v>1000000</v>
      </c>
      <c r="P61" s="137">
        <v>1000</v>
      </c>
      <c r="Q61" s="196">
        <f>ROUND(IF(P61*0.09&gt;=$V$36,$V$36,P61*0.09),2)</f>
        <v>8.76</v>
      </c>
      <c r="R61" s="196">
        <f t="shared" si="11"/>
        <v>0</v>
      </c>
      <c r="S61" s="195">
        <f t="shared" si="12"/>
        <v>0</v>
      </c>
      <c r="T61" s="149"/>
      <c r="U61" s="149"/>
      <c r="V61" s="149"/>
    </row>
    <row r="62" spans="1:22" ht="15.75" thickBot="1" x14ac:dyDescent="0.3">
      <c r="A62" s="143">
        <v>3</v>
      </c>
      <c r="B62" s="143" t="s">
        <v>46</v>
      </c>
      <c r="C62" s="143" t="s">
        <v>46</v>
      </c>
      <c r="D62" s="143">
        <v>5</v>
      </c>
      <c r="E62" s="143">
        <v>9</v>
      </c>
      <c r="F62" s="144" t="s">
        <v>155</v>
      </c>
      <c r="G62" s="193"/>
      <c r="H62" s="193"/>
      <c r="I62" s="193"/>
      <c r="J62" s="193"/>
      <c r="K62" s="193"/>
      <c r="L62" s="193"/>
      <c r="M62" s="193"/>
      <c r="N62" s="194"/>
      <c r="O62" s="145">
        <f>P62*1000</f>
        <v>0</v>
      </c>
      <c r="P62" s="202"/>
      <c r="Q62" s="196">
        <f>ROUND(IF(P62&gt;=$V$38,$V$36,(IF(P62&gt;32,P62*0.09,IF(P62&gt;8,P62*0.11,IF(P62&gt;1,P62*0.12,(0)))))),2)</f>
        <v>0</v>
      </c>
      <c r="R62" s="196">
        <f t="shared" si="11"/>
        <v>0</v>
      </c>
      <c r="S62" s="195">
        <f t="shared" si="12"/>
        <v>0</v>
      </c>
      <c r="T62" s="149"/>
      <c r="U62" s="149"/>
      <c r="V62" s="149"/>
    </row>
    <row r="63" spans="1:22" ht="15.75" thickBot="1" x14ac:dyDescent="0.3">
      <c r="A63" s="143">
        <v>3</v>
      </c>
      <c r="B63" s="143" t="s">
        <v>46</v>
      </c>
      <c r="C63" s="143" t="s">
        <v>46</v>
      </c>
      <c r="D63" s="143">
        <v>6</v>
      </c>
      <c r="E63" s="143">
        <v>0</v>
      </c>
      <c r="F63" s="144" t="s">
        <v>155</v>
      </c>
      <c r="G63" s="193"/>
      <c r="H63" s="193"/>
      <c r="I63" s="193"/>
      <c r="J63" s="193"/>
      <c r="K63" s="193"/>
      <c r="L63" s="193"/>
      <c r="M63" s="193"/>
      <c r="N63" s="194"/>
      <c r="O63" s="145">
        <f>P63*1000</f>
        <v>0</v>
      </c>
      <c r="P63" s="202"/>
      <c r="Q63" s="196">
        <f>ROUND(IF(P63&gt;=$V$38,$V$36,(IF(P63&gt;32,P63*0.09,IF(P63&gt;8,P63*0.11,IF(P63&gt;1,P63*0.12,(0)))))),2)</f>
        <v>0</v>
      </c>
      <c r="R63" s="196">
        <f t="shared" si="11"/>
        <v>0</v>
      </c>
      <c r="S63" s="195">
        <f t="shared" si="12"/>
        <v>0</v>
      </c>
      <c r="T63" s="149"/>
      <c r="U63" s="149"/>
      <c r="V63" s="149"/>
    </row>
    <row r="64" spans="1:22" ht="15.75" thickBot="1" x14ac:dyDescent="0.3">
      <c r="A64" s="143">
        <v>3</v>
      </c>
      <c r="B64" s="143" t="s">
        <v>46</v>
      </c>
      <c r="C64" s="143" t="s">
        <v>46</v>
      </c>
      <c r="D64" s="143">
        <v>6</v>
      </c>
      <c r="E64" s="143">
        <v>1</v>
      </c>
      <c r="F64" s="144" t="s">
        <v>155</v>
      </c>
      <c r="G64" s="193"/>
      <c r="H64" s="193"/>
      <c r="I64" s="193"/>
      <c r="J64" s="193"/>
      <c r="K64" s="193"/>
      <c r="L64" s="193"/>
      <c r="M64" s="193"/>
      <c r="N64" s="194"/>
      <c r="O64" s="145">
        <f>P64*1000</f>
        <v>0</v>
      </c>
      <c r="P64" s="202"/>
      <c r="Q64" s="196">
        <f>ROUND(IF(P64&gt;=$V$38,$V$36,(IF(P64&gt;32,P64*0.09,IF(P64&gt;8,P64*0.11,IF(P64&gt;1,P64*0.12,(0)))))),2)</f>
        <v>0</v>
      </c>
      <c r="R64" s="196">
        <f t="shared" si="11"/>
        <v>0</v>
      </c>
      <c r="S64" s="195">
        <f t="shared" si="12"/>
        <v>0</v>
      </c>
      <c r="T64" s="149"/>
      <c r="U64" s="149"/>
      <c r="V64" s="149"/>
    </row>
    <row r="65" spans="1:22" ht="15.75" thickBot="1" x14ac:dyDescent="0.3">
      <c r="A65" s="143">
        <v>3</v>
      </c>
      <c r="B65" s="143" t="s">
        <v>46</v>
      </c>
      <c r="C65" s="143" t="s">
        <v>46</v>
      </c>
      <c r="D65" s="143">
        <v>6</v>
      </c>
      <c r="E65" s="143">
        <v>2</v>
      </c>
      <c r="F65" s="144" t="s">
        <v>155</v>
      </c>
      <c r="G65" s="193"/>
      <c r="H65" s="193"/>
      <c r="I65" s="193"/>
      <c r="J65" s="193"/>
      <c r="K65" s="193"/>
      <c r="L65" s="193"/>
      <c r="M65" s="193"/>
      <c r="N65" s="194"/>
      <c r="O65" s="145">
        <f>P65*1000</f>
        <v>0</v>
      </c>
      <c r="P65" s="202"/>
      <c r="Q65" s="196">
        <f>ROUND(IF(P65&gt;=$V$38,$V$36,(IF(P65&gt;32,P65*0.09,IF(P65&gt;8,P65*0.11,IF(P65&gt;1,P65*0.12,(0)))))),2)</f>
        <v>0</v>
      </c>
      <c r="R65" s="196">
        <f t="shared" si="11"/>
        <v>0</v>
      </c>
      <c r="S65" s="195">
        <f t="shared" si="12"/>
        <v>0</v>
      </c>
      <c r="T65" s="149"/>
      <c r="U65" s="149"/>
      <c r="V65" s="149"/>
    </row>
    <row r="66" spans="1:22" ht="15.75" thickBot="1" x14ac:dyDescent="0.3">
      <c r="A66" s="188"/>
      <c r="B66" s="188"/>
      <c r="C66" s="188"/>
      <c r="D66" s="188"/>
      <c r="E66" s="188"/>
      <c r="F66" s="149"/>
      <c r="G66" s="149"/>
      <c r="H66" s="149"/>
      <c r="I66" s="149"/>
      <c r="J66" s="149"/>
      <c r="K66" s="149"/>
      <c r="L66" s="149"/>
      <c r="M66" s="149"/>
      <c r="N66" s="149"/>
      <c r="O66" s="149"/>
      <c r="P66" s="149"/>
      <c r="Q66" s="203"/>
      <c r="R66" s="203"/>
      <c r="S66" s="149"/>
      <c r="T66" s="149"/>
      <c r="U66" s="149"/>
      <c r="V66" s="149"/>
    </row>
    <row r="67" spans="1:22" ht="48" thickBot="1" x14ac:dyDescent="0.3">
      <c r="A67" s="12"/>
      <c r="B67" s="12"/>
      <c r="C67" s="12"/>
      <c r="D67" s="12"/>
      <c r="E67" s="12"/>
      <c r="F67" s="213" t="s">
        <v>236</v>
      </c>
      <c r="G67" s="72" t="s">
        <v>110</v>
      </c>
      <c r="H67" s="72" t="s">
        <v>128</v>
      </c>
      <c r="I67" s="72" t="s">
        <v>111</v>
      </c>
      <c r="J67" s="72" t="s">
        <v>129</v>
      </c>
      <c r="K67" s="72" t="s">
        <v>112</v>
      </c>
      <c r="L67" s="72" t="s">
        <v>130</v>
      </c>
      <c r="M67" s="72" t="s">
        <v>113</v>
      </c>
      <c r="N67" s="124" t="s">
        <v>131</v>
      </c>
      <c r="O67" s="263" t="s">
        <v>104</v>
      </c>
      <c r="P67" s="263"/>
      <c r="Q67" s="44" t="s">
        <v>1</v>
      </c>
      <c r="R67" s="123" t="s">
        <v>232</v>
      </c>
      <c r="S67" s="122" t="s">
        <v>231</v>
      </c>
    </row>
    <row r="68" spans="1:22" ht="15.75" thickBot="1" x14ac:dyDescent="0.3">
      <c r="A68" s="27">
        <v>3</v>
      </c>
      <c r="B68" s="27" t="s">
        <v>49</v>
      </c>
      <c r="C68" s="27" t="s">
        <v>49</v>
      </c>
      <c r="D68" s="27">
        <v>0</v>
      </c>
      <c r="E68" s="27">
        <v>4</v>
      </c>
      <c r="F68" s="15" t="s">
        <v>161</v>
      </c>
      <c r="G68" s="88"/>
      <c r="H68" s="88"/>
      <c r="I68" s="88"/>
      <c r="J68" s="88"/>
      <c r="K68" s="88"/>
      <c r="L68" s="88"/>
      <c r="M68" s="88"/>
      <c r="N68" s="120"/>
      <c r="O68" s="14">
        <f t="shared" ref="O68:O89" si="13">P68*1000</f>
        <v>200000</v>
      </c>
      <c r="P68" s="14">
        <v>200</v>
      </c>
      <c r="Q68" s="17">
        <f t="shared" ref="Q68:Q73" si="14">ROUND(IF(P68*0.011&gt;=$V$68,$V$68,P68*0.011),2)</f>
        <v>2.2000000000000002</v>
      </c>
      <c r="R68" s="17">
        <f t="shared" ref="R68:R93" si="15">IF(Q68&lt;=$V$68, (Q68*S68), ($V$68*S68))</f>
        <v>0</v>
      </c>
      <c r="S68" s="121">
        <f t="shared" ref="S68:S93" si="16">SUM(H68+J68+L68+N68)</f>
        <v>0</v>
      </c>
      <c r="U68" s="107" t="s">
        <v>212</v>
      </c>
      <c r="V68" s="108">
        <v>21.02</v>
      </c>
    </row>
    <row r="69" spans="1:22" ht="15.75" thickBot="1" x14ac:dyDescent="0.3">
      <c r="A69" s="27">
        <v>3</v>
      </c>
      <c r="B69" s="27" t="s">
        <v>49</v>
      </c>
      <c r="C69" s="27" t="s">
        <v>49</v>
      </c>
      <c r="D69" s="27">
        <v>0</v>
      </c>
      <c r="E69" s="27">
        <v>5</v>
      </c>
      <c r="F69" s="15" t="s">
        <v>162</v>
      </c>
      <c r="G69" s="88"/>
      <c r="H69" s="88"/>
      <c r="I69" s="88"/>
      <c r="J69" s="88"/>
      <c r="K69" s="88"/>
      <c r="L69" s="88"/>
      <c r="M69" s="88"/>
      <c r="N69" s="120"/>
      <c r="O69" s="14">
        <f t="shared" si="13"/>
        <v>250000</v>
      </c>
      <c r="P69" s="14">
        <v>250</v>
      </c>
      <c r="Q69" s="17">
        <f t="shared" si="14"/>
        <v>2.75</v>
      </c>
      <c r="R69" s="17">
        <f t="shared" si="15"/>
        <v>0</v>
      </c>
      <c r="S69" s="121">
        <f t="shared" si="16"/>
        <v>0</v>
      </c>
      <c r="U69" s="109" t="s">
        <v>214</v>
      </c>
      <c r="V69" s="109">
        <v>8.9999999999999993E-3</v>
      </c>
    </row>
    <row r="70" spans="1:22" ht="15.75" thickBot="1" x14ac:dyDescent="0.3">
      <c r="A70" s="27">
        <v>3</v>
      </c>
      <c r="B70" s="27" t="s">
        <v>49</v>
      </c>
      <c r="C70" s="27" t="s">
        <v>49</v>
      </c>
      <c r="D70" s="27">
        <v>2</v>
      </c>
      <c r="E70" s="27">
        <v>0</v>
      </c>
      <c r="F70" s="15" t="s">
        <v>163</v>
      </c>
      <c r="G70" s="88"/>
      <c r="H70" s="88"/>
      <c r="I70" s="88"/>
      <c r="J70" s="88"/>
      <c r="K70" s="88"/>
      <c r="L70" s="88"/>
      <c r="M70" s="88"/>
      <c r="N70" s="120"/>
      <c r="O70" s="14">
        <f t="shared" si="13"/>
        <v>256000</v>
      </c>
      <c r="P70" s="14">
        <v>256</v>
      </c>
      <c r="Q70" s="17">
        <f t="shared" si="14"/>
        <v>2.82</v>
      </c>
      <c r="R70" s="17">
        <f t="shared" si="15"/>
        <v>0</v>
      </c>
      <c r="S70" s="121">
        <f t="shared" si="16"/>
        <v>0</v>
      </c>
      <c r="U70" s="109" t="s">
        <v>216</v>
      </c>
      <c r="V70" s="109">
        <f>CEILING(V68/V69,1)</f>
        <v>2336</v>
      </c>
    </row>
    <row r="71" spans="1:22" ht="15.75" thickBot="1" x14ac:dyDescent="0.3">
      <c r="A71" s="27">
        <v>3</v>
      </c>
      <c r="B71" s="27" t="s">
        <v>49</v>
      </c>
      <c r="C71" s="27" t="s">
        <v>49</v>
      </c>
      <c r="D71" s="27">
        <v>0</v>
      </c>
      <c r="E71" s="27">
        <v>6</v>
      </c>
      <c r="F71" s="15" t="s">
        <v>164</v>
      </c>
      <c r="G71" s="88"/>
      <c r="H71" s="88"/>
      <c r="I71" s="88"/>
      <c r="J71" s="88"/>
      <c r="K71" s="88"/>
      <c r="L71" s="88"/>
      <c r="M71" s="88"/>
      <c r="N71" s="120"/>
      <c r="O71" s="14">
        <f t="shared" si="13"/>
        <v>320000</v>
      </c>
      <c r="P71" s="14">
        <v>320</v>
      </c>
      <c r="Q71" s="17">
        <f t="shared" si="14"/>
        <v>3.52</v>
      </c>
      <c r="R71" s="17">
        <f t="shared" si="15"/>
        <v>0</v>
      </c>
      <c r="S71" s="121">
        <f t="shared" si="16"/>
        <v>0</v>
      </c>
    </row>
    <row r="72" spans="1:22" ht="15.75" thickBot="1" x14ac:dyDescent="0.3">
      <c r="A72" s="27">
        <v>3</v>
      </c>
      <c r="B72" s="27" t="s">
        <v>49</v>
      </c>
      <c r="C72" s="27" t="s">
        <v>49</v>
      </c>
      <c r="D72" s="27">
        <v>0</v>
      </c>
      <c r="E72" s="27">
        <v>7</v>
      </c>
      <c r="F72" s="15" t="s">
        <v>165</v>
      </c>
      <c r="G72" s="88"/>
      <c r="H72" s="88"/>
      <c r="I72" s="88"/>
      <c r="J72" s="88"/>
      <c r="K72" s="88"/>
      <c r="L72" s="88"/>
      <c r="M72" s="88"/>
      <c r="N72" s="120"/>
      <c r="O72" s="14">
        <f t="shared" si="13"/>
        <v>400000</v>
      </c>
      <c r="P72" s="14">
        <v>400</v>
      </c>
      <c r="Q72" s="17">
        <f t="shared" si="14"/>
        <v>4.4000000000000004</v>
      </c>
      <c r="R72" s="17">
        <f t="shared" si="15"/>
        <v>0</v>
      </c>
      <c r="S72" s="121">
        <f t="shared" si="16"/>
        <v>0</v>
      </c>
    </row>
    <row r="73" spans="1:22" ht="15.75" thickBot="1" x14ac:dyDescent="0.3">
      <c r="A73" s="27">
        <v>3</v>
      </c>
      <c r="B73" s="27" t="s">
        <v>49</v>
      </c>
      <c r="C73" s="27" t="s">
        <v>49</v>
      </c>
      <c r="D73" s="27">
        <v>0</v>
      </c>
      <c r="E73" s="27">
        <v>8</v>
      </c>
      <c r="F73" s="15" t="s">
        <v>166</v>
      </c>
      <c r="G73" s="88"/>
      <c r="H73" s="88"/>
      <c r="I73" s="88"/>
      <c r="J73" s="88"/>
      <c r="K73" s="88"/>
      <c r="L73" s="88"/>
      <c r="M73" s="88"/>
      <c r="N73" s="120"/>
      <c r="O73" s="14">
        <f t="shared" si="13"/>
        <v>500000</v>
      </c>
      <c r="P73" s="14">
        <v>500</v>
      </c>
      <c r="Q73" s="17">
        <f t="shared" si="14"/>
        <v>5.5</v>
      </c>
      <c r="R73" s="17">
        <f t="shared" si="15"/>
        <v>0</v>
      </c>
      <c r="S73" s="121">
        <f t="shared" si="16"/>
        <v>0</v>
      </c>
    </row>
    <row r="74" spans="1:22" ht="15.75" thickBot="1" x14ac:dyDescent="0.3">
      <c r="A74" s="27">
        <v>3</v>
      </c>
      <c r="B74" s="27" t="s">
        <v>49</v>
      </c>
      <c r="C74" s="27" t="s">
        <v>49</v>
      </c>
      <c r="D74" s="27">
        <v>0</v>
      </c>
      <c r="E74" s="27">
        <v>9</v>
      </c>
      <c r="F74" s="15" t="s">
        <v>167</v>
      </c>
      <c r="G74" s="88"/>
      <c r="H74" s="88"/>
      <c r="I74" s="88"/>
      <c r="J74" s="88"/>
      <c r="K74" s="88"/>
      <c r="L74" s="88"/>
      <c r="M74" s="88"/>
      <c r="N74" s="120"/>
      <c r="O74" s="14">
        <f t="shared" si="13"/>
        <v>640000</v>
      </c>
      <c r="P74" s="14">
        <v>640</v>
      </c>
      <c r="Q74" s="17">
        <f t="shared" ref="Q74:Q79" si="17">ROUND(IF(P74*0.01&gt;=$V$68,$V$68,P74*0.01),2)</f>
        <v>6.4</v>
      </c>
      <c r="R74" s="17">
        <f t="shared" si="15"/>
        <v>0</v>
      </c>
      <c r="S74" s="121">
        <f t="shared" si="16"/>
        <v>0</v>
      </c>
    </row>
    <row r="75" spans="1:22" ht="15.75" thickBot="1" x14ac:dyDescent="0.3">
      <c r="A75" s="27">
        <v>3</v>
      </c>
      <c r="B75" s="27" t="s">
        <v>49</v>
      </c>
      <c r="C75" s="27" t="s">
        <v>49</v>
      </c>
      <c r="D75" s="27">
        <v>1</v>
      </c>
      <c r="E75" s="27">
        <v>0</v>
      </c>
      <c r="F75" s="15" t="s">
        <v>168</v>
      </c>
      <c r="G75" s="88"/>
      <c r="H75" s="88"/>
      <c r="I75" s="88"/>
      <c r="J75" s="88"/>
      <c r="K75" s="88"/>
      <c r="L75" s="88"/>
      <c r="M75" s="88"/>
      <c r="N75" s="120"/>
      <c r="O75" s="14">
        <f t="shared" si="13"/>
        <v>720000</v>
      </c>
      <c r="P75" s="14">
        <v>720</v>
      </c>
      <c r="Q75" s="17">
        <f t="shared" si="17"/>
        <v>7.2</v>
      </c>
      <c r="R75" s="17">
        <f t="shared" si="15"/>
        <v>0</v>
      </c>
      <c r="S75" s="121">
        <f t="shared" si="16"/>
        <v>0</v>
      </c>
    </row>
    <row r="76" spans="1:22" ht="15.75" thickBot="1" x14ac:dyDescent="0.3">
      <c r="A76" s="27">
        <v>3</v>
      </c>
      <c r="B76" s="27" t="s">
        <v>49</v>
      </c>
      <c r="C76" s="27" t="s">
        <v>49</v>
      </c>
      <c r="D76" s="27">
        <v>2</v>
      </c>
      <c r="E76" s="27">
        <v>1</v>
      </c>
      <c r="F76" s="15" t="s">
        <v>169</v>
      </c>
      <c r="G76" s="88"/>
      <c r="H76" s="88"/>
      <c r="I76" s="88"/>
      <c r="J76" s="88"/>
      <c r="K76" s="88"/>
      <c r="L76" s="88"/>
      <c r="M76" s="88"/>
      <c r="N76" s="120"/>
      <c r="O76" s="14">
        <f t="shared" si="13"/>
        <v>750000</v>
      </c>
      <c r="P76" s="14">
        <v>750</v>
      </c>
      <c r="Q76" s="17">
        <f t="shared" si="17"/>
        <v>7.5</v>
      </c>
      <c r="R76" s="17">
        <f t="shared" si="15"/>
        <v>0</v>
      </c>
      <c r="S76" s="121">
        <f t="shared" si="16"/>
        <v>0</v>
      </c>
    </row>
    <row r="77" spans="1:22" ht="15.75" thickBot="1" x14ac:dyDescent="0.3">
      <c r="A77" s="27">
        <v>3</v>
      </c>
      <c r="B77" s="27" t="s">
        <v>49</v>
      </c>
      <c r="C77" s="27" t="s">
        <v>49</v>
      </c>
      <c r="D77" s="27">
        <v>1</v>
      </c>
      <c r="E77" s="27">
        <v>1</v>
      </c>
      <c r="F77" s="15" t="s">
        <v>170</v>
      </c>
      <c r="G77" s="88"/>
      <c r="H77" s="88"/>
      <c r="I77" s="88"/>
      <c r="J77" s="88"/>
      <c r="K77" s="88"/>
      <c r="L77" s="88"/>
      <c r="M77" s="88"/>
      <c r="N77" s="120"/>
      <c r="O77" s="14">
        <f t="shared" si="13"/>
        <v>1000000</v>
      </c>
      <c r="P77" s="14">
        <v>1000</v>
      </c>
      <c r="Q77" s="17">
        <f t="shared" si="17"/>
        <v>10</v>
      </c>
      <c r="R77" s="17">
        <f t="shared" si="15"/>
        <v>0</v>
      </c>
      <c r="S77" s="121">
        <f t="shared" si="16"/>
        <v>0</v>
      </c>
    </row>
    <row r="78" spans="1:22" ht="15.75" thickBot="1" x14ac:dyDescent="0.3">
      <c r="A78" s="27">
        <v>3</v>
      </c>
      <c r="B78" s="27" t="s">
        <v>49</v>
      </c>
      <c r="C78" s="27" t="s">
        <v>49</v>
      </c>
      <c r="D78" s="27">
        <v>1</v>
      </c>
      <c r="E78" s="27">
        <v>2</v>
      </c>
      <c r="F78" s="15" t="s">
        <v>171</v>
      </c>
      <c r="G78" s="88"/>
      <c r="H78" s="88"/>
      <c r="I78" s="88"/>
      <c r="J78" s="88"/>
      <c r="K78" s="88"/>
      <c r="L78" s="88"/>
      <c r="M78" s="88"/>
      <c r="N78" s="120"/>
      <c r="O78" s="14">
        <f t="shared" si="13"/>
        <v>1500000</v>
      </c>
      <c r="P78" s="14">
        <v>1500</v>
      </c>
      <c r="Q78" s="17">
        <f t="shared" si="17"/>
        <v>15</v>
      </c>
      <c r="R78" s="17">
        <f t="shared" si="15"/>
        <v>0</v>
      </c>
      <c r="S78" s="121">
        <f t="shared" si="16"/>
        <v>0</v>
      </c>
    </row>
    <row r="79" spans="1:22" ht="15.75" thickBot="1" x14ac:dyDescent="0.3">
      <c r="A79" s="27">
        <v>3</v>
      </c>
      <c r="B79" s="27" t="s">
        <v>49</v>
      </c>
      <c r="C79" s="27" t="s">
        <v>49</v>
      </c>
      <c r="D79" s="27">
        <v>1</v>
      </c>
      <c r="E79" s="27">
        <v>3</v>
      </c>
      <c r="F79" s="15" t="s">
        <v>172</v>
      </c>
      <c r="G79" s="88"/>
      <c r="H79" s="88"/>
      <c r="I79" s="88"/>
      <c r="J79" s="88"/>
      <c r="K79" s="88"/>
      <c r="L79" s="88"/>
      <c r="M79" s="88"/>
      <c r="N79" s="120"/>
      <c r="O79" s="14">
        <f>P79*1000</f>
        <v>2000000</v>
      </c>
      <c r="P79" s="14">
        <v>2000</v>
      </c>
      <c r="Q79" s="17">
        <f t="shared" si="17"/>
        <v>20</v>
      </c>
      <c r="R79" s="17">
        <f t="shared" si="15"/>
        <v>0</v>
      </c>
      <c r="S79" s="121">
        <f t="shared" si="16"/>
        <v>0</v>
      </c>
    </row>
    <row r="80" spans="1:22" ht="15.75" thickBot="1" x14ac:dyDescent="0.3">
      <c r="A80" s="27">
        <v>3</v>
      </c>
      <c r="B80" s="27" t="s">
        <v>49</v>
      </c>
      <c r="C80" s="27" t="s">
        <v>49</v>
      </c>
      <c r="D80" s="27">
        <v>1</v>
      </c>
      <c r="E80" s="27">
        <v>4</v>
      </c>
      <c r="F80" s="15" t="s">
        <v>173</v>
      </c>
      <c r="G80" s="88"/>
      <c r="H80" s="88"/>
      <c r="I80" s="88"/>
      <c r="J80" s="88"/>
      <c r="K80" s="88"/>
      <c r="L80" s="88"/>
      <c r="M80" s="88"/>
      <c r="N80" s="120"/>
      <c r="O80" s="14">
        <f t="shared" si="13"/>
        <v>2500000</v>
      </c>
      <c r="P80" s="14">
        <v>2500</v>
      </c>
      <c r="Q80" s="17">
        <f t="shared" ref="Q80:Q85" si="18">ROUND(IF(P80*0.009&gt;=$V$68,$V$68,P80*0.009),2)</f>
        <v>21.02</v>
      </c>
      <c r="R80" s="17">
        <f t="shared" si="15"/>
        <v>0</v>
      </c>
      <c r="S80" s="121">
        <f t="shared" si="16"/>
        <v>0</v>
      </c>
    </row>
    <row r="81" spans="1:22" ht="15.75" thickBot="1" x14ac:dyDescent="0.3">
      <c r="A81" s="27">
        <v>3</v>
      </c>
      <c r="B81" s="27" t="s">
        <v>49</v>
      </c>
      <c r="C81" s="27" t="s">
        <v>49</v>
      </c>
      <c r="D81" s="27">
        <v>1</v>
      </c>
      <c r="E81" s="27">
        <v>5</v>
      </c>
      <c r="F81" s="15" t="s">
        <v>174</v>
      </c>
      <c r="G81" s="88"/>
      <c r="H81" s="88"/>
      <c r="I81" s="88"/>
      <c r="J81" s="88"/>
      <c r="K81" s="88"/>
      <c r="L81" s="88"/>
      <c r="M81" s="88"/>
      <c r="N81" s="120"/>
      <c r="O81" s="92">
        <f t="shared" si="13"/>
        <v>3000000</v>
      </c>
      <c r="P81" s="14">
        <v>3000</v>
      </c>
      <c r="Q81" s="17">
        <f t="shared" si="18"/>
        <v>21.02</v>
      </c>
      <c r="R81" s="17">
        <f t="shared" si="15"/>
        <v>0</v>
      </c>
      <c r="S81" s="121">
        <f t="shared" si="16"/>
        <v>0</v>
      </c>
    </row>
    <row r="82" spans="1:22" ht="15.75" thickBot="1" x14ac:dyDescent="0.3">
      <c r="A82" s="27">
        <v>3</v>
      </c>
      <c r="B82" s="27" t="s">
        <v>49</v>
      </c>
      <c r="C82" s="27" t="s">
        <v>49</v>
      </c>
      <c r="D82" s="27">
        <v>2</v>
      </c>
      <c r="E82" s="27">
        <v>2</v>
      </c>
      <c r="F82" s="18" t="s">
        <v>156</v>
      </c>
      <c r="G82" s="88"/>
      <c r="H82" s="88"/>
      <c r="I82" s="88"/>
      <c r="J82" s="88"/>
      <c r="K82" s="88"/>
      <c r="L82" s="88"/>
      <c r="M82" s="88"/>
      <c r="N82" s="120"/>
      <c r="O82" s="92">
        <f t="shared" si="13"/>
        <v>4000000</v>
      </c>
      <c r="P82" s="14">
        <v>4000</v>
      </c>
      <c r="Q82" s="17">
        <f t="shared" si="18"/>
        <v>21.02</v>
      </c>
      <c r="R82" s="17">
        <f t="shared" si="15"/>
        <v>0</v>
      </c>
      <c r="S82" s="121">
        <f t="shared" si="16"/>
        <v>0</v>
      </c>
    </row>
    <row r="83" spans="1:22" ht="15.75" thickBot="1" x14ac:dyDescent="0.3">
      <c r="A83" s="27">
        <v>3</v>
      </c>
      <c r="B83" s="27" t="s">
        <v>49</v>
      </c>
      <c r="C83" s="27" t="s">
        <v>49</v>
      </c>
      <c r="D83" s="27">
        <v>2</v>
      </c>
      <c r="E83" s="27">
        <v>3</v>
      </c>
      <c r="F83" s="18" t="s">
        <v>157</v>
      </c>
      <c r="G83" s="88"/>
      <c r="H83" s="88"/>
      <c r="I83" s="88"/>
      <c r="J83" s="88"/>
      <c r="K83" s="88"/>
      <c r="L83" s="88"/>
      <c r="M83" s="88"/>
      <c r="N83" s="120"/>
      <c r="O83" s="92">
        <f t="shared" si="13"/>
        <v>5000000</v>
      </c>
      <c r="P83" s="14">
        <v>5000</v>
      </c>
      <c r="Q83" s="17">
        <f t="shared" si="18"/>
        <v>21.02</v>
      </c>
      <c r="R83" s="17">
        <f t="shared" si="15"/>
        <v>0</v>
      </c>
      <c r="S83" s="121">
        <f t="shared" si="16"/>
        <v>0</v>
      </c>
    </row>
    <row r="84" spans="1:22" ht="15.75" thickBot="1" x14ac:dyDescent="0.3">
      <c r="A84" s="27">
        <v>3</v>
      </c>
      <c r="B84" s="27" t="s">
        <v>49</v>
      </c>
      <c r="C84" s="27" t="s">
        <v>49</v>
      </c>
      <c r="D84" s="27">
        <v>2</v>
      </c>
      <c r="E84" s="27">
        <v>4</v>
      </c>
      <c r="F84" s="18" t="s">
        <v>158</v>
      </c>
      <c r="G84" s="88"/>
      <c r="H84" s="88"/>
      <c r="I84" s="88"/>
      <c r="J84" s="88"/>
      <c r="K84" s="88"/>
      <c r="L84" s="88"/>
      <c r="M84" s="88"/>
      <c r="N84" s="120"/>
      <c r="O84" s="92">
        <f t="shared" si="13"/>
        <v>6000000</v>
      </c>
      <c r="P84" s="14">
        <v>6000</v>
      </c>
      <c r="Q84" s="17">
        <f t="shared" si="18"/>
        <v>21.02</v>
      </c>
      <c r="R84" s="17">
        <f t="shared" si="15"/>
        <v>0</v>
      </c>
      <c r="S84" s="121">
        <f t="shared" si="16"/>
        <v>0</v>
      </c>
    </row>
    <row r="85" spans="1:22" ht="15.75" thickBot="1" x14ac:dyDescent="0.3">
      <c r="A85" s="27">
        <v>3</v>
      </c>
      <c r="B85" s="27" t="s">
        <v>49</v>
      </c>
      <c r="C85" s="27" t="s">
        <v>49</v>
      </c>
      <c r="D85" s="27">
        <v>2</v>
      </c>
      <c r="E85" s="27">
        <v>5</v>
      </c>
      <c r="F85" s="18" t="s">
        <v>159</v>
      </c>
      <c r="G85" s="88"/>
      <c r="H85" s="88"/>
      <c r="I85" s="88"/>
      <c r="J85" s="88"/>
      <c r="K85" s="88"/>
      <c r="L85" s="88"/>
      <c r="M85" s="88"/>
      <c r="N85" s="120"/>
      <c r="O85" s="92">
        <f t="shared" si="13"/>
        <v>8000000</v>
      </c>
      <c r="P85" s="90">
        <v>8000</v>
      </c>
      <c r="Q85" s="17">
        <f t="shared" si="18"/>
        <v>21.02</v>
      </c>
      <c r="R85" s="17">
        <f t="shared" si="15"/>
        <v>0</v>
      </c>
      <c r="S85" s="121">
        <f t="shared" si="16"/>
        <v>0</v>
      </c>
    </row>
    <row r="86" spans="1:22" ht="15.75" thickBot="1" x14ac:dyDescent="0.3">
      <c r="A86" s="27">
        <v>3</v>
      </c>
      <c r="B86" s="27" t="s">
        <v>49</v>
      </c>
      <c r="C86" s="27" t="s">
        <v>49</v>
      </c>
      <c r="D86" s="27">
        <v>1</v>
      </c>
      <c r="E86" s="27">
        <v>6</v>
      </c>
      <c r="F86" s="18" t="s">
        <v>160</v>
      </c>
      <c r="G86" s="88"/>
      <c r="H86" s="88"/>
      <c r="I86" s="88"/>
      <c r="J86" s="88"/>
      <c r="K86" s="88"/>
      <c r="L86" s="88"/>
      <c r="M86" s="88"/>
      <c r="N86" s="120"/>
      <c r="O86" s="126">
        <f t="shared" si="13"/>
        <v>0</v>
      </c>
      <c r="P86" s="91"/>
      <c r="Q86" s="127">
        <f>ROUND(IF(P86&gt;=$V$70,$V$68,(IF(P86&gt;2000,P86*0.009,IF(P86&gt;500,P86*0.01,IF(P86&gt;160,P86*0.011,(0)))))),2)</f>
        <v>0</v>
      </c>
      <c r="R86" s="17">
        <f t="shared" si="15"/>
        <v>0</v>
      </c>
      <c r="S86" s="121">
        <f t="shared" si="16"/>
        <v>0</v>
      </c>
    </row>
    <row r="87" spans="1:22" ht="15.75" thickBot="1" x14ac:dyDescent="0.3">
      <c r="A87" s="27">
        <v>3</v>
      </c>
      <c r="B87" s="27" t="s">
        <v>49</v>
      </c>
      <c r="C87" s="27" t="s">
        <v>49</v>
      </c>
      <c r="D87" s="27">
        <v>1</v>
      </c>
      <c r="E87" s="27">
        <v>7</v>
      </c>
      <c r="F87" s="18" t="s">
        <v>160</v>
      </c>
      <c r="G87" s="88"/>
      <c r="H87" s="88"/>
      <c r="I87" s="88"/>
      <c r="J87" s="88"/>
      <c r="K87" s="88"/>
      <c r="L87" s="88"/>
      <c r="M87" s="88"/>
      <c r="N87" s="120"/>
      <c r="O87" s="92">
        <f t="shared" si="13"/>
        <v>0</v>
      </c>
      <c r="P87" s="91"/>
      <c r="Q87" s="17">
        <f t="shared" ref="Q87:Q93" si="19">ROUND(IF(P87&gt;=$V$70,$V$68,(IF(P87&gt;2000,P87*0.009,IF(P87&gt;500,P87*0.01,IF(P87&gt;160,P87*0.011,(0)))))),2)</f>
        <v>0</v>
      </c>
      <c r="R87" s="17">
        <f t="shared" si="15"/>
        <v>0</v>
      </c>
      <c r="S87" s="121">
        <f t="shared" si="16"/>
        <v>0</v>
      </c>
    </row>
    <row r="88" spans="1:22" ht="15.75" thickBot="1" x14ac:dyDescent="0.3">
      <c r="A88" s="27">
        <v>3</v>
      </c>
      <c r="B88" s="27" t="s">
        <v>49</v>
      </c>
      <c r="C88" s="27" t="s">
        <v>49</v>
      </c>
      <c r="D88" s="27">
        <v>2</v>
      </c>
      <c r="E88" s="27">
        <v>6</v>
      </c>
      <c r="F88" s="18" t="s">
        <v>160</v>
      </c>
      <c r="G88" s="88"/>
      <c r="H88" s="88"/>
      <c r="I88" s="88"/>
      <c r="J88" s="88"/>
      <c r="K88" s="88"/>
      <c r="L88" s="88"/>
      <c r="M88" s="88"/>
      <c r="N88" s="120"/>
      <c r="O88" s="92">
        <f t="shared" si="13"/>
        <v>0</v>
      </c>
      <c r="P88" s="91"/>
      <c r="Q88" s="17">
        <f t="shared" si="19"/>
        <v>0</v>
      </c>
      <c r="R88" s="17">
        <f t="shared" si="15"/>
        <v>0</v>
      </c>
      <c r="S88" s="121">
        <f t="shared" si="16"/>
        <v>0</v>
      </c>
    </row>
    <row r="89" spans="1:22" ht="15.75" thickBot="1" x14ac:dyDescent="0.3">
      <c r="A89" s="27">
        <v>3</v>
      </c>
      <c r="B89" s="27" t="s">
        <v>49</v>
      </c>
      <c r="C89" s="27" t="s">
        <v>49</v>
      </c>
      <c r="D89" s="27">
        <v>2</v>
      </c>
      <c r="E89" s="27">
        <v>7</v>
      </c>
      <c r="F89" s="18" t="s">
        <v>160</v>
      </c>
      <c r="G89" s="88"/>
      <c r="H89" s="88"/>
      <c r="I89" s="88"/>
      <c r="J89" s="88"/>
      <c r="K89" s="88"/>
      <c r="L89" s="88"/>
      <c r="M89" s="88"/>
      <c r="N89" s="120"/>
      <c r="O89" s="92">
        <f t="shared" si="13"/>
        <v>0</v>
      </c>
      <c r="P89" s="91"/>
      <c r="Q89" s="17">
        <f t="shared" si="19"/>
        <v>0</v>
      </c>
      <c r="R89" s="17">
        <f t="shared" si="15"/>
        <v>0</v>
      </c>
      <c r="S89" s="121">
        <f t="shared" si="16"/>
        <v>0</v>
      </c>
    </row>
    <row r="90" spans="1:22" ht="15.75" thickBot="1" x14ac:dyDescent="0.3">
      <c r="A90" s="27">
        <v>3</v>
      </c>
      <c r="B90" s="27" t="s">
        <v>49</v>
      </c>
      <c r="C90" s="27" t="s">
        <v>49</v>
      </c>
      <c r="D90" s="27">
        <v>2</v>
      </c>
      <c r="E90" s="27">
        <v>8</v>
      </c>
      <c r="F90" s="18" t="s">
        <v>160</v>
      </c>
      <c r="G90" s="88"/>
      <c r="H90" s="88"/>
      <c r="I90" s="88"/>
      <c r="J90" s="88"/>
      <c r="K90" s="88"/>
      <c r="L90" s="88"/>
      <c r="M90" s="88"/>
      <c r="N90" s="120"/>
      <c r="O90" s="92">
        <f t="shared" ref="O90:O91" si="20">P90*1000</f>
        <v>0</v>
      </c>
      <c r="P90" s="91"/>
      <c r="Q90" s="17">
        <f t="shared" si="19"/>
        <v>0</v>
      </c>
      <c r="R90" s="17">
        <f t="shared" si="15"/>
        <v>0</v>
      </c>
      <c r="S90" s="121">
        <f t="shared" si="16"/>
        <v>0</v>
      </c>
    </row>
    <row r="91" spans="1:22" ht="15.75" thickBot="1" x14ac:dyDescent="0.3">
      <c r="A91" s="27">
        <v>3</v>
      </c>
      <c r="B91" s="27" t="s">
        <v>49</v>
      </c>
      <c r="C91" s="27" t="s">
        <v>49</v>
      </c>
      <c r="D91" s="27">
        <v>2</v>
      </c>
      <c r="E91" s="27">
        <v>9</v>
      </c>
      <c r="F91" s="18" t="s">
        <v>160</v>
      </c>
      <c r="G91" s="88"/>
      <c r="H91" s="88"/>
      <c r="I91" s="88"/>
      <c r="J91" s="88"/>
      <c r="K91" s="88"/>
      <c r="L91" s="88"/>
      <c r="M91" s="88"/>
      <c r="N91" s="120"/>
      <c r="O91" s="92">
        <f t="shared" si="20"/>
        <v>0</v>
      </c>
      <c r="P91" s="91"/>
      <c r="Q91" s="17">
        <f t="shared" si="19"/>
        <v>0</v>
      </c>
      <c r="R91" s="17">
        <f t="shared" si="15"/>
        <v>0</v>
      </c>
      <c r="S91" s="121">
        <f t="shared" si="16"/>
        <v>0</v>
      </c>
    </row>
    <row r="92" spans="1:22" ht="15.75" thickBot="1" x14ac:dyDescent="0.3">
      <c r="A92" s="27">
        <v>3</v>
      </c>
      <c r="B92" s="27" t="s">
        <v>49</v>
      </c>
      <c r="C92" s="27" t="s">
        <v>49</v>
      </c>
      <c r="D92" s="27">
        <v>3</v>
      </c>
      <c r="E92" s="27">
        <v>0</v>
      </c>
      <c r="F92" s="18" t="s">
        <v>160</v>
      </c>
      <c r="G92" s="88"/>
      <c r="H92" s="88"/>
      <c r="I92" s="88"/>
      <c r="J92" s="88"/>
      <c r="K92" s="88"/>
      <c r="L92" s="88"/>
      <c r="M92" s="88"/>
      <c r="N92" s="120"/>
      <c r="O92" s="92">
        <f t="shared" ref="O92" si="21">P92*1000</f>
        <v>0</v>
      </c>
      <c r="P92" s="91"/>
      <c r="Q92" s="17">
        <f t="shared" si="19"/>
        <v>0</v>
      </c>
      <c r="R92" s="17">
        <f t="shared" si="15"/>
        <v>0</v>
      </c>
      <c r="S92" s="121">
        <f t="shared" si="16"/>
        <v>0</v>
      </c>
    </row>
    <row r="93" spans="1:22" ht="15.75" thickBot="1" x14ac:dyDescent="0.3">
      <c r="A93" s="27">
        <v>3</v>
      </c>
      <c r="B93" s="27" t="s">
        <v>49</v>
      </c>
      <c r="C93" s="27" t="s">
        <v>49</v>
      </c>
      <c r="D93" s="27">
        <v>3</v>
      </c>
      <c r="E93" s="27">
        <v>1</v>
      </c>
      <c r="F93" s="18" t="s">
        <v>160</v>
      </c>
      <c r="G93" s="88"/>
      <c r="H93" s="88"/>
      <c r="I93" s="88"/>
      <c r="J93" s="88"/>
      <c r="K93" s="88"/>
      <c r="L93" s="88"/>
      <c r="M93" s="88"/>
      <c r="N93" s="120"/>
      <c r="O93" s="92">
        <f t="shared" ref="O93" si="22">P93*1000</f>
        <v>0</v>
      </c>
      <c r="P93" s="91"/>
      <c r="Q93" s="17">
        <f t="shared" si="19"/>
        <v>0</v>
      </c>
      <c r="R93" s="17">
        <f t="shared" si="15"/>
        <v>0</v>
      </c>
      <c r="S93" s="121">
        <f t="shared" si="16"/>
        <v>0</v>
      </c>
    </row>
    <row r="94" spans="1:22" ht="15.75" thickBot="1" x14ac:dyDescent="0.3"/>
    <row r="95" spans="1:22" ht="48" thickBot="1" x14ac:dyDescent="0.3">
      <c r="A95" s="143"/>
      <c r="B95" s="143"/>
      <c r="C95" s="143"/>
      <c r="D95" s="143"/>
      <c r="E95" s="143"/>
      <c r="F95" s="204" t="s">
        <v>269</v>
      </c>
      <c r="G95" s="180" t="s">
        <v>110</v>
      </c>
      <c r="H95" s="180" t="s">
        <v>128</v>
      </c>
      <c r="I95" s="180" t="s">
        <v>111</v>
      </c>
      <c r="J95" s="180" t="s">
        <v>129</v>
      </c>
      <c r="K95" s="180" t="s">
        <v>112</v>
      </c>
      <c r="L95" s="180" t="s">
        <v>130</v>
      </c>
      <c r="M95" s="180" t="s">
        <v>113</v>
      </c>
      <c r="N95" s="181" t="s">
        <v>131</v>
      </c>
      <c r="O95" s="261" t="s">
        <v>104</v>
      </c>
      <c r="P95" s="261"/>
      <c r="Q95" s="205" t="s">
        <v>1</v>
      </c>
      <c r="R95" s="182" t="s">
        <v>232</v>
      </c>
      <c r="S95" s="191" t="s">
        <v>231</v>
      </c>
      <c r="T95" s="149"/>
      <c r="U95" s="149"/>
      <c r="V95" s="149"/>
    </row>
    <row r="96" spans="1:22" ht="15.75" thickBot="1" x14ac:dyDescent="0.3">
      <c r="A96" s="143">
        <v>3</v>
      </c>
      <c r="B96" s="143" t="s">
        <v>49</v>
      </c>
      <c r="C96" s="143" t="s">
        <v>49</v>
      </c>
      <c r="D96" s="143">
        <v>5</v>
      </c>
      <c r="E96" s="143">
        <v>4</v>
      </c>
      <c r="F96" s="144" t="s">
        <v>161</v>
      </c>
      <c r="G96" s="193"/>
      <c r="H96" s="193"/>
      <c r="I96" s="193"/>
      <c r="J96" s="193"/>
      <c r="K96" s="193"/>
      <c r="L96" s="193"/>
      <c r="M96" s="193"/>
      <c r="N96" s="194"/>
      <c r="O96" s="137">
        <f t="shared" ref="O96:O106" si="23">P96*1000</f>
        <v>200000</v>
      </c>
      <c r="P96" s="137">
        <v>200</v>
      </c>
      <c r="Q96" s="196">
        <f t="shared" ref="Q96:Q101" si="24">ROUND(IF(P96*0.011&gt;=$V$68,$V$68,P96*0.011),2)</f>
        <v>2.2000000000000002</v>
      </c>
      <c r="R96" s="196">
        <f t="shared" ref="R96:R121" si="25">IF(Q96&lt;=$V$68, (Q96*S96), ($V$68*S96))</f>
        <v>0</v>
      </c>
      <c r="S96" s="195">
        <f t="shared" ref="S96:S121" si="26">SUM(H96+J96+L96+N96)</f>
        <v>0</v>
      </c>
      <c r="T96" s="149"/>
      <c r="U96" s="197" t="s">
        <v>212</v>
      </c>
      <c r="V96" s="198">
        <v>21.02</v>
      </c>
    </row>
    <row r="97" spans="1:22" ht="15.75" thickBot="1" x14ac:dyDescent="0.3">
      <c r="A97" s="143">
        <v>3</v>
      </c>
      <c r="B97" s="143" t="s">
        <v>49</v>
      </c>
      <c r="C97" s="143" t="s">
        <v>49</v>
      </c>
      <c r="D97" s="143">
        <v>5</v>
      </c>
      <c r="E97" s="143">
        <v>5</v>
      </c>
      <c r="F97" s="144" t="s">
        <v>162</v>
      </c>
      <c r="G97" s="193"/>
      <c r="H97" s="193"/>
      <c r="I97" s="193"/>
      <c r="J97" s="193"/>
      <c r="K97" s="193"/>
      <c r="L97" s="193"/>
      <c r="M97" s="193"/>
      <c r="N97" s="194"/>
      <c r="O97" s="137">
        <f t="shared" si="23"/>
        <v>250000</v>
      </c>
      <c r="P97" s="137">
        <v>250</v>
      </c>
      <c r="Q97" s="196">
        <f t="shared" si="24"/>
        <v>2.75</v>
      </c>
      <c r="R97" s="196">
        <f t="shared" si="25"/>
        <v>0</v>
      </c>
      <c r="S97" s="195">
        <f t="shared" si="26"/>
        <v>0</v>
      </c>
      <c r="T97" s="149"/>
      <c r="U97" s="199" t="s">
        <v>214</v>
      </c>
      <c r="V97" s="199">
        <v>8.9999999999999993E-3</v>
      </c>
    </row>
    <row r="98" spans="1:22" ht="15.75" thickBot="1" x14ac:dyDescent="0.3">
      <c r="A98" s="143">
        <v>3</v>
      </c>
      <c r="B98" s="143" t="s">
        <v>49</v>
      </c>
      <c r="C98" s="143" t="s">
        <v>49</v>
      </c>
      <c r="D98" s="143">
        <v>7</v>
      </c>
      <c r="E98" s="143">
        <v>0</v>
      </c>
      <c r="F98" s="144" t="s">
        <v>163</v>
      </c>
      <c r="G98" s="193"/>
      <c r="H98" s="193"/>
      <c r="I98" s="193"/>
      <c r="J98" s="193"/>
      <c r="K98" s="193"/>
      <c r="L98" s="193"/>
      <c r="M98" s="193"/>
      <c r="N98" s="194"/>
      <c r="O98" s="137">
        <f t="shared" si="23"/>
        <v>256000</v>
      </c>
      <c r="P98" s="137">
        <v>256</v>
      </c>
      <c r="Q98" s="196">
        <f t="shared" si="24"/>
        <v>2.82</v>
      </c>
      <c r="R98" s="196">
        <f t="shared" si="25"/>
        <v>0</v>
      </c>
      <c r="S98" s="195">
        <f t="shared" si="26"/>
        <v>0</v>
      </c>
      <c r="T98" s="149"/>
      <c r="U98" s="199" t="s">
        <v>216</v>
      </c>
      <c r="V98" s="199">
        <f>CEILING(V96/V97,1)</f>
        <v>2336</v>
      </c>
    </row>
    <row r="99" spans="1:22" ht="15.75" thickBot="1" x14ac:dyDescent="0.3">
      <c r="A99" s="143">
        <v>3</v>
      </c>
      <c r="B99" s="143" t="s">
        <v>49</v>
      </c>
      <c r="C99" s="143" t="s">
        <v>49</v>
      </c>
      <c r="D99" s="143">
        <v>5</v>
      </c>
      <c r="E99" s="143">
        <v>6</v>
      </c>
      <c r="F99" s="144" t="s">
        <v>164</v>
      </c>
      <c r="G99" s="193"/>
      <c r="H99" s="193"/>
      <c r="I99" s="193"/>
      <c r="J99" s="193"/>
      <c r="K99" s="193"/>
      <c r="L99" s="193"/>
      <c r="M99" s="193"/>
      <c r="N99" s="194"/>
      <c r="O99" s="137">
        <f t="shared" si="23"/>
        <v>320000</v>
      </c>
      <c r="P99" s="137">
        <v>320</v>
      </c>
      <c r="Q99" s="196">
        <f t="shared" si="24"/>
        <v>3.52</v>
      </c>
      <c r="R99" s="196">
        <f t="shared" si="25"/>
        <v>0</v>
      </c>
      <c r="S99" s="195">
        <f t="shared" si="26"/>
        <v>0</v>
      </c>
      <c r="T99" s="149"/>
      <c r="U99" s="149"/>
      <c r="V99" s="149"/>
    </row>
    <row r="100" spans="1:22" ht="15.75" thickBot="1" x14ac:dyDescent="0.3">
      <c r="A100" s="143">
        <v>3</v>
      </c>
      <c r="B100" s="143" t="s">
        <v>49</v>
      </c>
      <c r="C100" s="143" t="s">
        <v>49</v>
      </c>
      <c r="D100" s="143">
        <v>5</v>
      </c>
      <c r="E100" s="143">
        <v>7</v>
      </c>
      <c r="F100" s="144" t="s">
        <v>165</v>
      </c>
      <c r="G100" s="193"/>
      <c r="H100" s="193"/>
      <c r="I100" s="193"/>
      <c r="J100" s="193"/>
      <c r="K100" s="193"/>
      <c r="L100" s="193"/>
      <c r="M100" s="193"/>
      <c r="N100" s="194"/>
      <c r="O100" s="137">
        <f t="shared" si="23"/>
        <v>400000</v>
      </c>
      <c r="P100" s="137">
        <v>400</v>
      </c>
      <c r="Q100" s="196">
        <f t="shared" si="24"/>
        <v>4.4000000000000004</v>
      </c>
      <c r="R100" s="196">
        <f t="shared" si="25"/>
        <v>0</v>
      </c>
      <c r="S100" s="195">
        <f t="shared" si="26"/>
        <v>0</v>
      </c>
      <c r="T100" s="149"/>
      <c r="U100" s="149"/>
      <c r="V100" s="149"/>
    </row>
    <row r="101" spans="1:22" ht="15.75" thickBot="1" x14ac:dyDescent="0.3">
      <c r="A101" s="143">
        <v>3</v>
      </c>
      <c r="B101" s="143" t="s">
        <v>49</v>
      </c>
      <c r="C101" s="143" t="s">
        <v>49</v>
      </c>
      <c r="D101" s="143">
        <v>5</v>
      </c>
      <c r="E101" s="143">
        <v>8</v>
      </c>
      <c r="F101" s="144" t="s">
        <v>166</v>
      </c>
      <c r="G101" s="193"/>
      <c r="H101" s="193"/>
      <c r="I101" s="193"/>
      <c r="J101" s="193"/>
      <c r="K101" s="193"/>
      <c r="L101" s="193"/>
      <c r="M101" s="193"/>
      <c r="N101" s="194"/>
      <c r="O101" s="137">
        <f t="shared" si="23"/>
        <v>500000</v>
      </c>
      <c r="P101" s="137">
        <v>500</v>
      </c>
      <c r="Q101" s="196">
        <f t="shared" si="24"/>
        <v>5.5</v>
      </c>
      <c r="R101" s="196">
        <f t="shared" si="25"/>
        <v>0</v>
      </c>
      <c r="S101" s="195">
        <f t="shared" si="26"/>
        <v>0</v>
      </c>
      <c r="T101" s="149"/>
      <c r="U101" s="149"/>
      <c r="V101" s="149"/>
    </row>
    <row r="102" spans="1:22" ht="15.75" thickBot="1" x14ac:dyDescent="0.3">
      <c r="A102" s="143">
        <v>3</v>
      </c>
      <c r="B102" s="143" t="s">
        <v>49</v>
      </c>
      <c r="C102" s="143" t="s">
        <v>49</v>
      </c>
      <c r="D102" s="143">
        <v>5</v>
      </c>
      <c r="E102" s="143">
        <v>9</v>
      </c>
      <c r="F102" s="144" t="s">
        <v>167</v>
      </c>
      <c r="G102" s="193"/>
      <c r="H102" s="193"/>
      <c r="I102" s="193"/>
      <c r="J102" s="193"/>
      <c r="K102" s="193"/>
      <c r="L102" s="193"/>
      <c r="M102" s="193"/>
      <c r="N102" s="194"/>
      <c r="O102" s="137">
        <f t="shared" si="23"/>
        <v>640000</v>
      </c>
      <c r="P102" s="137">
        <v>640</v>
      </c>
      <c r="Q102" s="196">
        <f t="shared" ref="Q102:Q107" si="27">ROUND(IF(P102*0.01&gt;=$V$68,$V$68,P102*0.01),2)</f>
        <v>6.4</v>
      </c>
      <c r="R102" s="196">
        <f t="shared" si="25"/>
        <v>0</v>
      </c>
      <c r="S102" s="195">
        <f t="shared" si="26"/>
        <v>0</v>
      </c>
      <c r="T102" s="149"/>
      <c r="U102" s="149"/>
      <c r="V102" s="149"/>
    </row>
    <row r="103" spans="1:22" ht="15.75" thickBot="1" x14ac:dyDescent="0.3">
      <c r="A103" s="143">
        <v>3</v>
      </c>
      <c r="B103" s="143" t="s">
        <v>49</v>
      </c>
      <c r="C103" s="143" t="s">
        <v>49</v>
      </c>
      <c r="D103" s="143">
        <v>6</v>
      </c>
      <c r="E103" s="143">
        <v>0</v>
      </c>
      <c r="F103" s="144" t="s">
        <v>168</v>
      </c>
      <c r="G103" s="193"/>
      <c r="H103" s="193"/>
      <c r="I103" s="193"/>
      <c r="J103" s="193"/>
      <c r="K103" s="193"/>
      <c r="L103" s="193"/>
      <c r="M103" s="193"/>
      <c r="N103" s="194"/>
      <c r="O103" s="137">
        <f t="shared" si="23"/>
        <v>720000</v>
      </c>
      <c r="P103" s="137">
        <v>720</v>
      </c>
      <c r="Q103" s="196">
        <f t="shared" si="27"/>
        <v>7.2</v>
      </c>
      <c r="R103" s="196">
        <f t="shared" si="25"/>
        <v>0</v>
      </c>
      <c r="S103" s="195">
        <f t="shared" si="26"/>
        <v>0</v>
      </c>
      <c r="T103" s="149"/>
      <c r="U103" s="149"/>
      <c r="V103" s="149"/>
    </row>
    <row r="104" spans="1:22" ht="15.75" thickBot="1" x14ac:dyDescent="0.3">
      <c r="A104" s="143">
        <v>3</v>
      </c>
      <c r="B104" s="143" t="s">
        <v>49</v>
      </c>
      <c r="C104" s="143" t="s">
        <v>49</v>
      </c>
      <c r="D104" s="143">
        <v>7</v>
      </c>
      <c r="E104" s="143">
        <v>1</v>
      </c>
      <c r="F104" s="144" t="s">
        <v>169</v>
      </c>
      <c r="G104" s="193"/>
      <c r="H104" s="193"/>
      <c r="I104" s="193"/>
      <c r="J104" s="193"/>
      <c r="K104" s="193"/>
      <c r="L104" s="193"/>
      <c r="M104" s="193"/>
      <c r="N104" s="194"/>
      <c r="O104" s="137">
        <f t="shared" si="23"/>
        <v>750000</v>
      </c>
      <c r="P104" s="137">
        <v>750</v>
      </c>
      <c r="Q104" s="196">
        <f t="shared" si="27"/>
        <v>7.5</v>
      </c>
      <c r="R104" s="196">
        <f t="shared" si="25"/>
        <v>0</v>
      </c>
      <c r="S104" s="195">
        <f t="shared" si="26"/>
        <v>0</v>
      </c>
      <c r="T104" s="149"/>
      <c r="U104" s="149"/>
      <c r="V104" s="149"/>
    </row>
    <row r="105" spans="1:22" ht="15.75" thickBot="1" x14ac:dyDescent="0.3">
      <c r="A105" s="143">
        <v>3</v>
      </c>
      <c r="B105" s="143" t="s">
        <v>49</v>
      </c>
      <c r="C105" s="143" t="s">
        <v>49</v>
      </c>
      <c r="D105" s="143">
        <v>6</v>
      </c>
      <c r="E105" s="143">
        <v>1</v>
      </c>
      <c r="F105" s="144" t="s">
        <v>170</v>
      </c>
      <c r="G105" s="193"/>
      <c r="H105" s="193"/>
      <c r="I105" s="193"/>
      <c r="J105" s="193"/>
      <c r="K105" s="193"/>
      <c r="L105" s="193"/>
      <c r="M105" s="193"/>
      <c r="N105" s="194"/>
      <c r="O105" s="137">
        <f t="shared" si="23"/>
        <v>1000000</v>
      </c>
      <c r="P105" s="137">
        <v>1000</v>
      </c>
      <c r="Q105" s="196">
        <f t="shared" si="27"/>
        <v>10</v>
      </c>
      <c r="R105" s="196">
        <f t="shared" si="25"/>
        <v>0</v>
      </c>
      <c r="S105" s="195">
        <f t="shared" si="26"/>
        <v>0</v>
      </c>
      <c r="T105" s="149"/>
      <c r="U105" s="149"/>
      <c r="V105" s="149"/>
    </row>
    <row r="106" spans="1:22" ht="15.75" thickBot="1" x14ac:dyDescent="0.3">
      <c r="A106" s="143">
        <v>3</v>
      </c>
      <c r="B106" s="143" t="s">
        <v>49</v>
      </c>
      <c r="C106" s="143" t="s">
        <v>49</v>
      </c>
      <c r="D106" s="143">
        <v>6</v>
      </c>
      <c r="E106" s="143">
        <v>2</v>
      </c>
      <c r="F106" s="144" t="s">
        <v>171</v>
      </c>
      <c r="G106" s="193"/>
      <c r="H106" s="193"/>
      <c r="I106" s="193"/>
      <c r="J106" s="193"/>
      <c r="K106" s="193"/>
      <c r="L106" s="193"/>
      <c r="M106" s="193"/>
      <c r="N106" s="194"/>
      <c r="O106" s="137">
        <f t="shared" si="23"/>
        <v>1500000</v>
      </c>
      <c r="P106" s="137">
        <v>1500</v>
      </c>
      <c r="Q106" s="196">
        <f t="shared" si="27"/>
        <v>15</v>
      </c>
      <c r="R106" s="196">
        <f t="shared" si="25"/>
        <v>0</v>
      </c>
      <c r="S106" s="195">
        <f t="shared" si="26"/>
        <v>0</v>
      </c>
      <c r="T106" s="149"/>
      <c r="U106" s="149"/>
      <c r="V106" s="149"/>
    </row>
    <row r="107" spans="1:22" ht="15.75" thickBot="1" x14ac:dyDescent="0.3">
      <c r="A107" s="143">
        <v>3</v>
      </c>
      <c r="B107" s="143" t="s">
        <v>49</v>
      </c>
      <c r="C107" s="143" t="s">
        <v>49</v>
      </c>
      <c r="D107" s="143">
        <v>6</v>
      </c>
      <c r="E107" s="143">
        <v>3</v>
      </c>
      <c r="F107" s="144" t="s">
        <v>172</v>
      </c>
      <c r="G107" s="193"/>
      <c r="H107" s="193"/>
      <c r="I107" s="193"/>
      <c r="J107" s="193"/>
      <c r="K107" s="193"/>
      <c r="L107" s="193"/>
      <c r="M107" s="193"/>
      <c r="N107" s="194"/>
      <c r="O107" s="137">
        <f>P107*1000</f>
        <v>2000000</v>
      </c>
      <c r="P107" s="137">
        <v>2000</v>
      </c>
      <c r="Q107" s="196">
        <f t="shared" si="27"/>
        <v>20</v>
      </c>
      <c r="R107" s="196">
        <f t="shared" si="25"/>
        <v>0</v>
      </c>
      <c r="S107" s="195">
        <f t="shared" si="26"/>
        <v>0</v>
      </c>
      <c r="T107" s="149"/>
      <c r="U107" s="149"/>
      <c r="V107" s="149"/>
    </row>
    <row r="108" spans="1:22" ht="15.75" thickBot="1" x14ac:dyDescent="0.3">
      <c r="A108" s="143">
        <v>3</v>
      </c>
      <c r="B108" s="143" t="s">
        <v>49</v>
      </c>
      <c r="C108" s="143" t="s">
        <v>49</v>
      </c>
      <c r="D108" s="143">
        <v>6</v>
      </c>
      <c r="E108" s="143">
        <v>4</v>
      </c>
      <c r="F108" s="144" t="s">
        <v>173</v>
      </c>
      <c r="G108" s="193"/>
      <c r="H108" s="193"/>
      <c r="I108" s="193"/>
      <c r="J108" s="193"/>
      <c r="K108" s="193"/>
      <c r="L108" s="193"/>
      <c r="M108" s="193"/>
      <c r="N108" s="194"/>
      <c r="O108" s="137">
        <f t="shared" ref="O108:O121" si="28">P108*1000</f>
        <v>2500000</v>
      </c>
      <c r="P108" s="137">
        <v>2500</v>
      </c>
      <c r="Q108" s="196">
        <f t="shared" ref="Q108:Q113" si="29">ROUND(IF(P108*0.009&gt;=$V$68,$V$68,P108*0.009),2)</f>
        <v>21.02</v>
      </c>
      <c r="R108" s="196">
        <f t="shared" si="25"/>
        <v>0</v>
      </c>
      <c r="S108" s="195">
        <f t="shared" si="26"/>
        <v>0</v>
      </c>
      <c r="T108" s="149"/>
      <c r="U108" s="149"/>
      <c r="V108" s="149"/>
    </row>
    <row r="109" spans="1:22" ht="15.75" thickBot="1" x14ac:dyDescent="0.3">
      <c r="A109" s="143">
        <v>3</v>
      </c>
      <c r="B109" s="143" t="s">
        <v>49</v>
      </c>
      <c r="C109" s="143" t="s">
        <v>49</v>
      </c>
      <c r="D109" s="143">
        <v>6</v>
      </c>
      <c r="E109" s="143">
        <v>5</v>
      </c>
      <c r="F109" s="144" t="s">
        <v>174</v>
      </c>
      <c r="G109" s="193"/>
      <c r="H109" s="193"/>
      <c r="I109" s="193"/>
      <c r="J109" s="193"/>
      <c r="K109" s="193"/>
      <c r="L109" s="193"/>
      <c r="M109" s="193"/>
      <c r="N109" s="194"/>
      <c r="O109" s="137">
        <f t="shared" si="28"/>
        <v>3000000</v>
      </c>
      <c r="P109" s="137">
        <v>3000</v>
      </c>
      <c r="Q109" s="196">
        <f t="shared" si="29"/>
        <v>21.02</v>
      </c>
      <c r="R109" s="196">
        <f t="shared" si="25"/>
        <v>0</v>
      </c>
      <c r="S109" s="195">
        <f t="shared" si="26"/>
        <v>0</v>
      </c>
      <c r="T109" s="149"/>
      <c r="U109" s="149"/>
      <c r="V109" s="149"/>
    </row>
    <row r="110" spans="1:22" ht="15.75" thickBot="1" x14ac:dyDescent="0.3">
      <c r="A110" s="143">
        <v>3</v>
      </c>
      <c r="B110" s="143" t="s">
        <v>49</v>
      </c>
      <c r="C110" s="143" t="s">
        <v>49</v>
      </c>
      <c r="D110" s="143">
        <v>7</v>
      </c>
      <c r="E110" s="143">
        <v>2</v>
      </c>
      <c r="F110" s="144" t="s">
        <v>156</v>
      </c>
      <c r="G110" s="193"/>
      <c r="H110" s="193"/>
      <c r="I110" s="193"/>
      <c r="J110" s="193"/>
      <c r="K110" s="193"/>
      <c r="L110" s="193"/>
      <c r="M110" s="193"/>
      <c r="N110" s="194"/>
      <c r="O110" s="137">
        <f t="shared" si="28"/>
        <v>4000000</v>
      </c>
      <c r="P110" s="137">
        <v>4000</v>
      </c>
      <c r="Q110" s="196">
        <f t="shared" si="29"/>
        <v>21.02</v>
      </c>
      <c r="R110" s="196">
        <f t="shared" si="25"/>
        <v>0</v>
      </c>
      <c r="S110" s="195">
        <f t="shared" si="26"/>
        <v>0</v>
      </c>
      <c r="T110" s="149"/>
      <c r="U110" s="149"/>
      <c r="V110" s="149"/>
    </row>
    <row r="111" spans="1:22" ht="15.75" thickBot="1" x14ac:dyDescent="0.3">
      <c r="A111" s="143">
        <v>3</v>
      </c>
      <c r="B111" s="143" t="s">
        <v>49</v>
      </c>
      <c r="C111" s="143" t="s">
        <v>49</v>
      </c>
      <c r="D111" s="143">
        <v>7</v>
      </c>
      <c r="E111" s="143">
        <v>3</v>
      </c>
      <c r="F111" s="144" t="s">
        <v>157</v>
      </c>
      <c r="G111" s="193"/>
      <c r="H111" s="193"/>
      <c r="I111" s="193"/>
      <c r="J111" s="193"/>
      <c r="K111" s="193"/>
      <c r="L111" s="193"/>
      <c r="M111" s="193"/>
      <c r="N111" s="194"/>
      <c r="O111" s="137">
        <f t="shared" si="28"/>
        <v>5000000</v>
      </c>
      <c r="P111" s="137">
        <v>5000</v>
      </c>
      <c r="Q111" s="196">
        <f t="shared" si="29"/>
        <v>21.02</v>
      </c>
      <c r="R111" s="196">
        <f t="shared" si="25"/>
        <v>0</v>
      </c>
      <c r="S111" s="195">
        <f t="shared" si="26"/>
        <v>0</v>
      </c>
      <c r="T111" s="149"/>
      <c r="U111" s="149"/>
      <c r="V111" s="149"/>
    </row>
    <row r="112" spans="1:22" ht="15.75" thickBot="1" x14ac:dyDescent="0.3">
      <c r="A112" s="143">
        <v>3</v>
      </c>
      <c r="B112" s="143" t="s">
        <v>49</v>
      </c>
      <c r="C112" s="143" t="s">
        <v>49</v>
      </c>
      <c r="D112" s="143">
        <v>7</v>
      </c>
      <c r="E112" s="143">
        <v>4</v>
      </c>
      <c r="F112" s="144" t="s">
        <v>158</v>
      </c>
      <c r="G112" s="193"/>
      <c r="H112" s="193"/>
      <c r="I112" s="193"/>
      <c r="J112" s="193"/>
      <c r="K112" s="193"/>
      <c r="L112" s="193"/>
      <c r="M112" s="193"/>
      <c r="N112" s="194"/>
      <c r="O112" s="137">
        <f t="shared" si="28"/>
        <v>6000000</v>
      </c>
      <c r="P112" s="137">
        <v>6000</v>
      </c>
      <c r="Q112" s="196">
        <f t="shared" si="29"/>
        <v>21.02</v>
      </c>
      <c r="R112" s="196">
        <f t="shared" si="25"/>
        <v>0</v>
      </c>
      <c r="S112" s="195">
        <f t="shared" si="26"/>
        <v>0</v>
      </c>
      <c r="T112" s="149"/>
      <c r="U112" s="149"/>
      <c r="V112" s="149"/>
    </row>
    <row r="113" spans="1:22" ht="15.75" thickBot="1" x14ac:dyDescent="0.3">
      <c r="A113" s="143">
        <v>3</v>
      </c>
      <c r="B113" s="143" t="s">
        <v>49</v>
      </c>
      <c r="C113" s="143" t="s">
        <v>49</v>
      </c>
      <c r="D113" s="143">
        <v>7</v>
      </c>
      <c r="E113" s="143">
        <v>5</v>
      </c>
      <c r="F113" s="144" t="s">
        <v>159</v>
      </c>
      <c r="G113" s="193"/>
      <c r="H113" s="193"/>
      <c r="I113" s="193"/>
      <c r="J113" s="193"/>
      <c r="K113" s="193"/>
      <c r="L113" s="193"/>
      <c r="M113" s="193"/>
      <c r="N113" s="194"/>
      <c r="O113" s="137">
        <f t="shared" si="28"/>
        <v>8000000</v>
      </c>
      <c r="P113" s="179">
        <v>8000</v>
      </c>
      <c r="Q113" s="196">
        <f t="shared" si="29"/>
        <v>21.02</v>
      </c>
      <c r="R113" s="196">
        <f t="shared" si="25"/>
        <v>0</v>
      </c>
      <c r="S113" s="195">
        <f t="shared" si="26"/>
        <v>0</v>
      </c>
      <c r="T113" s="149"/>
      <c r="U113" s="149"/>
      <c r="V113" s="149"/>
    </row>
    <row r="114" spans="1:22" ht="15.75" thickBot="1" x14ac:dyDescent="0.3">
      <c r="A114" s="143">
        <v>3</v>
      </c>
      <c r="B114" s="143" t="s">
        <v>49</v>
      </c>
      <c r="C114" s="143" t="s">
        <v>49</v>
      </c>
      <c r="D114" s="143">
        <v>6</v>
      </c>
      <c r="E114" s="143">
        <v>6</v>
      </c>
      <c r="F114" s="144" t="s">
        <v>160</v>
      </c>
      <c r="G114" s="193"/>
      <c r="H114" s="193"/>
      <c r="I114" s="193"/>
      <c r="J114" s="193"/>
      <c r="K114" s="193"/>
      <c r="L114" s="193"/>
      <c r="M114" s="193"/>
      <c r="N114" s="194"/>
      <c r="O114" s="206">
        <f t="shared" si="28"/>
        <v>0</v>
      </c>
      <c r="P114" s="202"/>
      <c r="Q114" s="207">
        <f>ROUND(IF(P114&gt;=$V$70,$V$68,(IF(P114&gt;2000,P114*0.009,IF(P114&gt;500,P114*0.01,IF(P114&gt;160,P114*0.011,(0)))))),2)</f>
        <v>0</v>
      </c>
      <c r="R114" s="196">
        <f t="shared" si="25"/>
        <v>0</v>
      </c>
      <c r="S114" s="195">
        <f t="shared" si="26"/>
        <v>0</v>
      </c>
      <c r="T114" s="149"/>
      <c r="U114" s="149"/>
      <c r="V114" s="149"/>
    </row>
    <row r="115" spans="1:22" ht="15.75" thickBot="1" x14ac:dyDescent="0.3">
      <c r="A115" s="143">
        <v>3</v>
      </c>
      <c r="B115" s="143" t="s">
        <v>49</v>
      </c>
      <c r="C115" s="143" t="s">
        <v>49</v>
      </c>
      <c r="D115" s="143">
        <v>6</v>
      </c>
      <c r="E115" s="143">
        <v>7</v>
      </c>
      <c r="F115" s="144" t="s">
        <v>160</v>
      </c>
      <c r="G115" s="193"/>
      <c r="H115" s="193"/>
      <c r="I115" s="193"/>
      <c r="J115" s="193"/>
      <c r="K115" s="193"/>
      <c r="L115" s="193"/>
      <c r="M115" s="193"/>
      <c r="N115" s="194"/>
      <c r="O115" s="137">
        <f t="shared" si="28"/>
        <v>0</v>
      </c>
      <c r="P115" s="202"/>
      <c r="Q115" s="196">
        <f t="shared" ref="Q115:Q121" si="30">ROUND(IF(P115&gt;=$V$70,$V$68,(IF(P115&gt;2000,P115*0.009,IF(P115&gt;500,P115*0.01,IF(P115&gt;160,P115*0.011,(0)))))),2)</f>
        <v>0</v>
      </c>
      <c r="R115" s="196">
        <f t="shared" si="25"/>
        <v>0</v>
      </c>
      <c r="S115" s="195">
        <f t="shared" si="26"/>
        <v>0</v>
      </c>
      <c r="T115" s="149"/>
      <c r="U115" s="149"/>
      <c r="V115" s="149"/>
    </row>
    <row r="116" spans="1:22" ht="15.75" thickBot="1" x14ac:dyDescent="0.3">
      <c r="A116" s="143">
        <v>3</v>
      </c>
      <c r="B116" s="143" t="s">
        <v>49</v>
      </c>
      <c r="C116" s="143" t="s">
        <v>49</v>
      </c>
      <c r="D116" s="143">
        <v>7</v>
      </c>
      <c r="E116" s="143">
        <v>6</v>
      </c>
      <c r="F116" s="144" t="s">
        <v>160</v>
      </c>
      <c r="G116" s="193"/>
      <c r="H116" s="193"/>
      <c r="I116" s="193"/>
      <c r="J116" s="193"/>
      <c r="K116" s="193"/>
      <c r="L116" s="193"/>
      <c r="M116" s="193"/>
      <c r="N116" s="194"/>
      <c r="O116" s="137">
        <f t="shared" si="28"/>
        <v>0</v>
      </c>
      <c r="P116" s="202"/>
      <c r="Q116" s="196">
        <f t="shared" si="30"/>
        <v>0</v>
      </c>
      <c r="R116" s="196">
        <f t="shared" si="25"/>
        <v>0</v>
      </c>
      <c r="S116" s="195">
        <f t="shared" si="26"/>
        <v>0</v>
      </c>
      <c r="T116" s="149"/>
      <c r="U116" s="149"/>
      <c r="V116" s="149"/>
    </row>
    <row r="117" spans="1:22" ht="15.75" thickBot="1" x14ac:dyDescent="0.3">
      <c r="A117" s="143">
        <v>3</v>
      </c>
      <c r="B117" s="143" t="s">
        <v>49</v>
      </c>
      <c r="C117" s="143" t="s">
        <v>49</v>
      </c>
      <c r="D117" s="143">
        <v>7</v>
      </c>
      <c r="E117" s="143">
        <v>7</v>
      </c>
      <c r="F117" s="144" t="s">
        <v>160</v>
      </c>
      <c r="G117" s="193"/>
      <c r="H117" s="193"/>
      <c r="I117" s="193"/>
      <c r="J117" s="193"/>
      <c r="K117" s="193"/>
      <c r="L117" s="193"/>
      <c r="M117" s="193"/>
      <c r="N117" s="194"/>
      <c r="O117" s="137">
        <f t="shared" si="28"/>
        <v>0</v>
      </c>
      <c r="P117" s="202"/>
      <c r="Q117" s="196">
        <f t="shared" si="30"/>
        <v>0</v>
      </c>
      <c r="R117" s="196">
        <f t="shared" si="25"/>
        <v>0</v>
      </c>
      <c r="S117" s="195">
        <f t="shared" si="26"/>
        <v>0</v>
      </c>
      <c r="T117" s="149"/>
      <c r="U117" s="149"/>
      <c r="V117" s="149"/>
    </row>
    <row r="118" spans="1:22" ht="15.75" thickBot="1" x14ac:dyDescent="0.3">
      <c r="A118" s="143">
        <v>3</v>
      </c>
      <c r="B118" s="143" t="s">
        <v>49</v>
      </c>
      <c r="C118" s="143" t="s">
        <v>49</v>
      </c>
      <c r="D118" s="143">
        <v>7</v>
      </c>
      <c r="E118" s="143">
        <v>8</v>
      </c>
      <c r="F118" s="144" t="s">
        <v>160</v>
      </c>
      <c r="G118" s="193"/>
      <c r="H118" s="193"/>
      <c r="I118" s="193"/>
      <c r="J118" s="193"/>
      <c r="K118" s="193"/>
      <c r="L118" s="193"/>
      <c r="M118" s="193"/>
      <c r="N118" s="194"/>
      <c r="O118" s="137">
        <f t="shared" si="28"/>
        <v>0</v>
      </c>
      <c r="P118" s="202"/>
      <c r="Q118" s="196">
        <f t="shared" si="30"/>
        <v>0</v>
      </c>
      <c r="R118" s="196">
        <f t="shared" si="25"/>
        <v>0</v>
      </c>
      <c r="S118" s="195">
        <f t="shared" si="26"/>
        <v>0</v>
      </c>
      <c r="T118" s="149"/>
      <c r="U118" s="149"/>
      <c r="V118" s="149"/>
    </row>
    <row r="119" spans="1:22" ht="15.75" thickBot="1" x14ac:dyDescent="0.3">
      <c r="A119" s="143">
        <v>3</v>
      </c>
      <c r="B119" s="143" t="s">
        <v>49</v>
      </c>
      <c r="C119" s="143" t="s">
        <v>49</v>
      </c>
      <c r="D119" s="143">
        <v>7</v>
      </c>
      <c r="E119" s="143">
        <v>9</v>
      </c>
      <c r="F119" s="144" t="s">
        <v>160</v>
      </c>
      <c r="G119" s="193"/>
      <c r="H119" s="193"/>
      <c r="I119" s="193"/>
      <c r="J119" s="193"/>
      <c r="K119" s="193"/>
      <c r="L119" s="193"/>
      <c r="M119" s="193"/>
      <c r="N119" s="194"/>
      <c r="O119" s="137">
        <f t="shared" si="28"/>
        <v>0</v>
      </c>
      <c r="P119" s="202"/>
      <c r="Q119" s="196">
        <f t="shared" si="30"/>
        <v>0</v>
      </c>
      <c r="R119" s="196">
        <f t="shared" si="25"/>
        <v>0</v>
      </c>
      <c r="S119" s="195">
        <f t="shared" si="26"/>
        <v>0</v>
      </c>
      <c r="T119" s="149"/>
      <c r="U119" s="149"/>
      <c r="V119" s="149"/>
    </row>
    <row r="120" spans="1:22" ht="15.75" thickBot="1" x14ac:dyDescent="0.3">
      <c r="A120" s="143">
        <v>3</v>
      </c>
      <c r="B120" s="143" t="s">
        <v>49</v>
      </c>
      <c r="C120" s="143" t="s">
        <v>49</v>
      </c>
      <c r="D120" s="143">
        <v>8</v>
      </c>
      <c r="E120" s="143">
        <v>0</v>
      </c>
      <c r="F120" s="144" t="s">
        <v>160</v>
      </c>
      <c r="G120" s="193"/>
      <c r="H120" s="193"/>
      <c r="I120" s="193"/>
      <c r="J120" s="193"/>
      <c r="K120" s="193"/>
      <c r="L120" s="193"/>
      <c r="M120" s="193"/>
      <c r="N120" s="194"/>
      <c r="O120" s="137">
        <f t="shared" si="28"/>
        <v>0</v>
      </c>
      <c r="P120" s="202"/>
      <c r="Q120" s="196">
        <f t="shared" si="30"/>
        <v>0</v>
      </c>
      <c r="R120" s="196">
        <f t="shared" si="25"/>
        <v>0</v>
      </c>
      <c r="S120" s="195">
        <f t="shared" si="26"/>
        <v>0</v>
      </c>
      <c r="T120" s="149"/>
      <c r="U120" s="149"/>
      <c r="V120" s="149"/>
    </row>
    <row r="121" spans="1:22" ht="15.75" thickBot="1" x14ac:dyDescent="0.3">
      <c r="A121" s="143">
        <v>3</v>
      </c>
      <c r="B121" s="143" t="s">
        <v>49</v>
      </c>
      <c r="C121" s="143" t="s">
        <v>49</v>
      </c>
      <c r="D121" s="143">
        <v>8</v>
      </c>
      <c r="E121" s="143">
        <v>1</v>
      </c>
      <c r="F121" s="144" t="s">
        <v>160</v>
      </c>
      <c r="G121" s="193"/>
      <c r="H121" s="193"/>
      <c r="I121" s="193"/>
      <c r="J121" s="193"/>
      <c r="K121" s="193"/>
      <c r="L121" s="193"/>
      <c r="M121" s="193"/>
      <c r="N121" s="194"/>
      <c r="O121" s="137">
        <f t="shared" si="28"/>
        <v>0</v>
      </c>
      <c r="P121" s="202"/>
      <c r="Q121" s="196">
        <f t="shared" si="30"/>
        <v>0</v>
      </c>
      <c r="R121" s="196">
        <f t="shared" si="25"/>
        <v>0</v>
      </c>
      <c r="S121" s="195">
        <f t="shared" si="26"/>
        <v>0</v>
      </c>
      <c r="T121" s="149"/>
      <c r="U121" s="149"/>
      <c r="V121" s="149"/>
    </row>
    <row r="122" spans="1:22" ht="15.75" thickBot="1" x14ac:dyDescent="0.3">
      <c r="A122" s="188"/>
      <c r="B122" s="188"/>
      <c r="C122" s="188"/>
      <c r="D122" s="188"/>
      <c r="E122" s="188"/>
      <c r="F122" s="149"/>
      <c r="G122" s="209"/>
      <c r="H122" s="209"/>
      <c r="I122" s="209"/>
      <c r="J122" s="209"/>
      <c r="K122" s="209"/>
      <c r="L122" s="209"/>
      <c r="M122" s="209"/>
      <c r="N122" s="209"/>
      <c r="O122" s="149"/>
      <c r="P122" s="210"/>
      <c r="Q122" s="203"/>
      <c r="R122" s="203"/>
      <c r="S122" s="209"/>
      <c r="T122" s="149"/>
      <c r="U122" s="149"/>
      <c r="V122" s="149"/>
    </row>
    <row r="123" spans="1:22" ht="19.5" thickBot="1" x14ac:dyDescent="0.35">
      <c r="A123" s="188"/>
      <c r="B123" s="188"/>
      <c r="C123" s="188"/>
      <c r="D123" s="188"/>
      <c r="E123" s="188"/>
      <c r="F123" s="149"/>
      <c r="G123" s="149"/>
      <c r="H123" s="149"/>
      <c r="I123" s="149"/>
      <c r="J123" s="149"/>
      <c r="K123" s="149"/>
      <c r="L123" s="149"/>
      <c r="M123" s="149"/>
      <c r="N123" s="149"/>
      <c r="O123" s="208"/>
      <c r="P123" s="262"/>
      <c r="Q123" s="262"/>
      <c r="R123" s="211">
        <f>SUM(R6:R121)</f>
        <v>0</v>
      </c>
      <c r="S123" s="149"/>
      <c r="T123" s="149"/>
      <c r="U123" s="149"/>
      <c r="V123" s="149"/>
    </row>
    <row r="124" spans="1:22" x14ac:dyDescent="0.25">
      <c r="A124" s="12" t="s">
        <v>77</v>
      </c>
    </row>
  </sheetData>
  <sheetProtection algorithmName="SHA-512" hashValue="8XJc3Mj88FG+5CVJywfsOQbT227StuhcBXMERY6UGMIBEbWdLQ4m6LxicDTs0fLuW/OsqSCMsCIVjbZK1W6GNQ==" saltValue="sORc+bToAlC3Z42qFlpqew==" spinCount="100000" sheet="1" objects="1" scenarios="1"/>
  <mergeCells count="19">
    <mergeCell ref="O51:P51"/>
    <mergeCell ref="O95:P95"/>
    <mergeCell ref="P123:Q123"/>
    <mergeCell ref="B3:E3"/>
    <mergeCell ref="F3:H3"/>
    <mergeCell ref="O67:P67"/>
    <mergeCell ref="B1:L1"/>
    <mergeCell ref="B4:E4"/>
    <mergeCell ref="O5:P5"/>
    <mergeCell ref="O35:P35"/>
    <mergeCell ref="B2:E2"/>
    <mergeCell ref="M1:N1"/>
    <mergeCell ref="F2:I2"/>
    <mergeCell ref="J2:N2"/>
    <mergeCell ref="I3:N3"/>
    <mergeCell ref="F4:G4"/>
    <mergeCell ref="I4:J4"/>
    <mergeCell ref="L4:N4"/>
    <mergeCell ref="O20:P20"/>
  </mergeCells>
  <conditionalFormatting sqref="O4">
    <cfRule type="expression" dxfId="4" priority="1">
      <formula>AND((SUM(COUNTIFS(G:G,"=Uso manifestamente Estraneo alla CP"),COUNTIFS(G:G,"=Uso esclusivamente professionale"),COUNTIFS(I:I,"=Uso manifestamente Estraneo alla CP"),COUNTIFS(I:I,"=Uso esclusivamente professionale"),COUNTIFS(K:K,"=Uso manifestamente Estraneo alla CP"),COUNTIFS(K:K,"=Uso esclusivamente professionale"),COUNTIFS(M:M,"=Uso manifestamente Estraneo alla CP"),COUNTIFS(M:M,"=Uso esclusivamente professionale")))&gt;0,O4=0)</formula>
    </cfRule>
  </conditionalFormatting>
  <pageMargins left="0.70866141732283472" right="0.70866141732283472" top="0.74803149606299213" bottom="0.74803149606299213"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'Tabella codici'!$A$2:$A$8</xm:f>
          </x14:formula1>
          <xm:sqref>M6:M18 I68:I93 G68:G93 I6:I18 K68:K93 K36:K49 I36:I49 G36:G49 M36:M49 G6:G18 K6:K18 M68:M93 M21:M33 I21:I33 G21:G33 K21:K33 K52:K65 I52:I65 G52:G65 M52:M65 I96:I122 G96:G122 K96:K122 M96:M122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222"/>
  <sheetViews>
    <sheetView topLeftCell="A76" zoomScale="75" zoomScaleNormal="75" workbookViewId="0">
      <selection activeCell="G111" sqref="G111"/>
    </sheetView>
  </sheetViews>
  <sheetFormatPr defaultColWidth="9.140625" defaultRowHeight="15" x14ac:dyDescent="0.25"/>
  <cols>
    <col min="1" max="1" width="4.140625" style="13" customWidth="1"/>
    <col min="2" max="5" width="3.7109375" style="13" customWidth="1"/>
    <col min="6" max="6" width="30.5703125" style="13" customWidth="1"/>
    <col min="7" max="7" width="21" style="13" customWidth="1"/>
    <col min="8" max="8" width="17.140625" style="13" bestFit="1" customWidth="1"/>
    <col min="9" max="9" width="22.5703125" style="13" customWidth="1"/>
    <col min="10" max="10" width="21.7109375" style="13" bestFit="1" customWidth="1"/>
    <col min="11" max="11" width="22.42578125" style="13" customWidth="1"/>
    <col min="12" max="12" width="17.140625" style="13" bestFit="1" customWidth="1"/>
    <col min="13" max="13" width="21.85546875" style="13" customWidth="1"/>
    <col min="14" max="14" width="18.5703125" style="13" customWidth="1"/>
    <col min="15" max="15" width="11.28515625" style="13" hidden="1" customWidth="1"/>
    <col min="16" max="16" width="20" style="13" hidden="1" customWidth="1"/>
    <col min="17" max="17" width="11.7109375" style="13" customWidth="1"/>
    <col min="18" max="18" width="16.42578125" style="13" customWidth="1"/>
    <col min="19" max="19" width="9.140625" style="13"/>
    <col min="20" max="20" width="18.140625" style="13" bestFit="1" customWidth="1"/>
    <col min="21" max="21" width="16.28515625" style="13" bestFit="1" customWidth="1"/>
    <col min="22" max="16384" width="9.140625" style="13"/>
  </cols>
  <sheetData>
    <row r="1" spans="1:16" customFormat="1" ht="15.75" x14ac:dyDescent="0.25">
      <c r="A1" s="74">
        <v>0</v>
      </c>
      <c r="B1" s="231" t="s">
        <v>199</v>
      </c>
      <c r="C1" s="232"/>
      <c r="D1" s="232"/>
      <c r="E1" s="232"/>
      <c r="F1" s="232"/>
      <c r="G1" s="232"/>
      <c r="H1" s="232"/>
      <c r="I1" s="232"/>
      <c r="J1" s="232"/>
      <c r="K1" s="232"/>
      <c r="L1" s="232"/>
      <c r="M1" s="240"/>
      <c r="N1" s="240"/>
    </row>
    <row r="2" spans="1:16" customFormat="1" ht="15.75" x14ac:dyDescent="0.25">
      <c r="A2" s="75">
        <v>0</v>
      </c>
      <c r="B2" s="239" t="s">
        <v>3</v>
      </c>
      <c r="C2" s="239"/>
      <c r="D2" s="239"/>
      <c r="E2" s="239"/>
      <c r="F2" s="231" t="s">
        <v>102</v>
      </c>
      <c r="G2" s="233"/>
      <c r="H2" s="233"/>
      <c r="I2" s="233"/>
      <c r="J2" s="234"/>
      <c r="K2" s="273"/>
      <c r="L2" s="273"/>
      <c r="M2" s="273"/>
      <c r="N2" s="273"/>
    </row>
    <row r="3" spans="1:16" customFormat="1" ht="15.75" x14ac:dyDescent="0.25">
      <c r="A3" s="75">
        <v>0</v>
      </c>
      <c r="B3" s="228" t="s">
        <v>4</v>
      </c>
      <c r="C3" s="229"/>
      <c r="D3" s="229"/>
      <c r="E3" s="230"/>
      <c r="F3" s="231" t="s">
        <v>132</v>
      </c>
      <c r="G3" s="233"/>
      <c r="H3" s="233"/>
      <c r="I3" s="234"/>
      <c r="J3" s="235"/>
      <c r="K3" s="235"/>
      <c r="L3" s="235"/>
      <c r="M3" s="235"/>
      <c r="N3" s="235"/>
    </row>
    <row r="4" spans="1:16" customFormat="1" ht="15.75" x14ac:dyDescent="0.25">
      <c r="A4" s="75">
        <v>0</v>
      </c>
      <c r="B4" s="225" t="s">
        <v>100</v>
      </c>
      <c r="C4" s="226"/>
      <c r="D4" s="226"/>
      <c r="E4" s="227"/>
      <c r="F4" s="237"/>
      <c r="G4" s="238"/>
      <c r="H4" s="80" t="s">
        <v>101</v>
      </c>
      <c r="I4" s="237"/>
      <c r="J4" s="238"/>
      <c r="K4" s="81" t="s">
        <v>99</v>
      </c>
      <c r="L4" s="274"/>
      <c r="M4" s="274"/>
      <c r="N4" s="274"/>
    </row>
    <row r="5" spans="1:16" ht="16.5" thickBot="1" x14ac:dyDescent="0.3">
      <c r="A5" s="58"/>
      <c r="B5" s="16"/>
      <c r="C5" s="14"/>
      <c r="D5" s="14"/>
      <c r="E5" s="14"/>
      <c r="F5" s="267" t="s">
        <v>237</v>
      </c>
      <c r="G5" s="267"/>
      <c r="H5" s="267"/>
      <c r="I5" s="267"/>
      <c r="J5" s="267"/>
      <c r="K5" s="267"/>
      <c r="L5" s="267"/>
      <c r="M5" s="267"/>
      <c r="N5" s="267"/>
      <c r="O5" s="267"/>
      <c r="P5" s="267"/>
    </row>
    <row r="6" spans="1:16" ht="48" thickBot="1" x14ac:dyDescent="0.3">
      <c r="A6" s="53"/>
      <c r="B6" s="14"/>
      <c r="C6" s="14"/>
      <c r="D6" s="14"/>
      <c r="E6" s="14"/>
      <c r="F6" s="33" t="s">
        <v>0</v>
      </c>
      <c r="G6" s="79" t="s">
        <v>110</v>
      </c>
      <c r="H6" s="79" t="s">
        <v>128</v>
      </c>
      <c r="I6" s="79" t="s">
        <v>111</v>
      </c>
      <c r="J6" s="79" t="s">
        <v>129</v>
      </c>
      <c r="K6" s="79" t="s">
        <v>112</v>
      </c>
      <c r="L6" s="79" t="s">
        <v>130</v>
      </c>
      <c r="M6" s="79" t="s">
        <v>113</v>
      </c>
      <c r="N6" s="79" t="s">
        <v>131</v>
      </c>
      <c r="O6" s="82" t="s">
        <v>255</v>
      </c>
      <c r="P6" s="73" t="s">
        <v>232</v>
      </c>
    </row>
    <row r="7" spans="1:16" x14ac:dyDescent="0.25">
      <c r="A7" s="12">
        <v>4</v>
      </c>
      <c r="B7" s="12" t="s">
        <v>45</v>
      </c>
      <c r="C7" s="12" t="s">
        <v>45</v>
      </c>
      <c r="D7" s="12">
        <v>0</v>
      </c>
      <c r="E7" s="12">
        <v>2</v>
      </c>
      <c r="F7" s="15" t="s">
        <v>78</v>
      </c>
      <c r="G7" s="4"/>
      <c r="H7" s="2"/>
      <c r="I7" s="2"/>
      <c r="J7" s="2"/>
      <c r="K7" s="2"/>
      <c r="L7" s="2"/>
      <c r="M7" s="2"/>
      <c r="N7" s="2"/>
      <c r="O7" s="21">
        <v>3.76</v>
      </c>
      <c r="P7" s="22">
        <f t="shared" ref="P7:P18" si="0">(H7+J7+L7+N7)*O7</f>
        <v>0</v>
      </c>
    </row>
    <row r="8" spans="1:16" x14ac:dyDescent="0.25">
      <c r="A8" s="12">
        <v>4</v>
      </c>
      <c r="B8" s="12" t="s">
        <v>45</v>
      </c>
      <c r="C8" s="12" t="s">
        <v>45</v>
      </c>
      <c r="D8" s="12">
        <v>0</v>
      </c>
      <c r="E8" s="12">
        <v>3</v>
      </c>
      <c r="F8" s="15" t="s">
        <v>79</v>
      </c>
      <c r="G8" s="4"/>
      <c r="H8" s="2"/>
      <c r="I8" s="2"/>
      <c r="J8" s="2"/>
      <c r="K8" s="2"/>
      <c r="L8" s="2"/>
      <c r="M8" s="2"/>
      <c r="N8" s="2"/>
      <c r="O8" s="21">
        <v>4.51</v>
      </c>
      <c r="P8" s="22">
        <f t="shared" si="0"/>
        <v>0</v>
      </c>
    </row>
    <row r="9" spans="1:16" x14ac:dyDescent="0.25">
      <c r="A9" s="12">
        <v>4</v>
      </c>
      <c r="B9" s="12" t="s">
        <v>45</v>
      </c>
      <c r="C9" s="12" t="s">
        <v>45</v>
      </c>
      <c r="D9" s="12">
        <v>0</v>
      </c>
      <c r="E9" s="12">
        <v>4</v>
      </c>
      <c r="F9" s="15" t="s">
        <v>80</v>
      </c>
      <c r="G9" s="4"/>
      <c r="H9" s="2"/>
      <c r="I9" s="2"/>
      <c r="J9" s="2"/>
      <c r="K9" s="2"/>
      <c r="L9" s="2"/>
      <c r="M9" s="2"/>
      <c r="N9" s="2"/>
      <c r="O9" s="21">
        <v>5.27</v>
      </c>
      <c r="P9" s="22">
        <f t="shared" si="0"/>
        <v>0</v>
      </c>
    </row>
    <row r="10" spans="1:16" x14ac:dyDescent="0.25">
      <c r="A10" s="12">
        <v>4</v>
      </c>
      <c r="B10" s="12" t="s">
        <v>45</v>
      </c>
      <c r="C10" s="12" t="s">
        <v>45</v>
      </c>
      <c r="D10" s="12">
        <v>0</v>
      </c>
      <c r="E10" s="12">
        <v>5</v>
      </c>
      <c r="F10" s="15" t="s">
        <v>81</v>
      </c>
      <c r="G10" s="4"/>
      <c r="H10" s="2"/>
      <c r="I10" s="2"/>
      <c r="J10" s="2"/>
      <c r="K10" s="2"/>
      <c r="L10" s="2"/>
      <c r="M10" s="2"/>
      <c r="N10" s="2"/>
      <c r="O10" s="21">
        <v>6.02</v>
      </c>
      <c r="P10" s="22">
        <f t="shared" si="0"/>
        <v>0</v>
      </c>
    </row>
    <row r="11" spans="1:16" x14ac:dyDescent="0.25">
      <c r="A11" s="12">
        <v>4</v>
      </c>
      <c r="B11" s="12" t="s">
        <v>45</v>
      </c>
      <c r="C11" s="12" t="s">
        <v>45</v>
      </c>
      <c r="D11" s="12">
        <v>0</v>
      </c>
      <c r="E11" s="12">
        <v>6</v>
      </c>
      <c r="F11" s="15" t="s">
        <v>82</v>
      </c>
      <c r="G11" s="4"/>
      <c r="H11" s="2"/>
      <c r="I11" s="2"/>
      <c r="J11" s="2"/>
      <c r="K11" s="2"/>
      <c r="L11" s="2"/>
      <c r="M11" s="2"/>
      <c r="N11" s="2"/>
      <c r="O11" s="21">
        <v>7.52</v>
      </c>
      <c r="P11" s="22">
        <f t="shared" si="0"/>
        <v>0</v>
      </c>
    </row>
    <row r="12" spans="1:16" x14ac:dyDescent="0.25">
      <c r="A12" s="12">
        <v>4</v>
      </c>
      <c r="B12" s="12" t="s">
        <v>45</v>
      </c>
      <c r="C12" s="12" t="s">
        <v>45</v>
      </c>
      <c r="D12" s="12">
        <v>0</v>
      </c>
      <c r="E12" s="12">
        <v>7</v>
      </c>
      <c r="F12" s="15" t="s">
        <v>83</v>
      </c>
      <c r="G12" s="4"/>
      <c r="H12" s="2"/>
      <c r="I12" s="2"/>
      <c r="J12" s="2"/>
      <c r="K12" s="2"/>
      <c r="L12" s="2"/>
      <c r="M12" s="2"/>
      <c r="N12" s="2"/>
      <c r="O12" s="21">
        <v>11.28</v>
      </c>
      <c r="P12" s="22">
        <f t="shared" si="0"/>
        <v>0</v>
      </c>
    </row>
    <row r="13" spans="1:16" x14ac:dyDescent="0.25">
      <c r="A13" s="12">
        <v>4</v>
      </c>
      <c r="B13" s="12" t="s">
        <v>45</v>
      </c>
      <c r="C13" s="12" t="s">
        <v>45</v>
      </c>
      <c r="D13" s="12">
        <v>0</v>
      </c>
      <c r="E13" s="12">
        <v>8</v>
      </c>
      <c r="F13" s="15" t="s">
        <v>84</v>
      </c>
      <c r="G13" s="4"/>
      <c r="H13" s="2"/>
      <c r="I13" s="2"/>
      <c r="J13" s="2"/>
      <c r="K13" s="2"/>
      <c r="L13" s="2"/>
      <c r="M13" s="2"/>
      <c r="N13" s="2"/>
      <c r="O13" s="21">
        <v>15.04</v>
      </c>
      <c r="P13" s="22">
        <f t="shared" si="0"/>
        <v>0</v>
      </c>
    </row>
    <row r="14" spans="1:16" x14ac:dyDescent="0.25">
      <c r="A14" s="12">
        <v>4</v>
      </c>
      <c r="B14" s="12" t="s">
        <v>45</v>
      </c>
      <c r="C14" s="12" t="s">
        <v>45</v>
      </c>
      <c r="D14" s="12">
        <v>0</v>
      </c>
      <c r="E14" s="12">
        <v>9</v>
      </c>
      <c r="F14" s="15" t="s">
        <v>85</v>
      </c>
      <c r="G14" s="4"/>
      <c r="H14" s="2"/>
      <c r="I14" s="2"/>
      <c r="J14" s="2"/>
      <c r="K14" s="2"/>
      <c r="L14" s="89"/>
      <c r="M14" s="2"/>
      <c r="N14" s="2"/>
      <c r="O14" s="21">
        <v>18.8</v>
      </c>
      <c r="P14" s="22">
        <f t="shared" si="0"/>
        <v>0</v>
      </c>
    </row>
    <row r="15" spans="1:16" ht="15" customHeight="1" x14ac:dyDescent="0.25">
      <c r="A15" s="64">
        <v>4</v>
      </c>
      <c r="B15" s="64" t="s">
        <v>45</v>
      </c>
      <c r="C15" s="64" t="s">
        <v>45</v>
      </c>
      <c r="D15" s="64">
        <v>1</v>
      </c>
      <c r="E15" s="64">
        <v>0</v>
      </c>
      <c r="F15" s="34" t="s">
        <v>196</v>
      </c>
      <c r="G15" s="4"/>
      <c r="H15" s="2"/>
      <c r="I15" s="2"/>
      <c r="J15" s="2"/>
      <c r="K15" s="2"/>
      <c r="L15" s="2"/>
      <c r="M15" s="2"/>
      <c r="N15" s="2"/>
      <c r="O15" s="30">
        <v>26.33</v>
      </c>
      <c r="P15" s="22">
        <f t="shared" si="0"/>
        <v>0</v>
      </c>
    </row>
    <row r="16" spans="1:16" ht="15" customHeight="1" x14ac:dyDescent="0.25">
      <c r="A16" s="27">
        <v>4</v>
      </c>
      <c r="B16" s="27" t="s">
        <v>45</v>
      </c>
      <c r="C16" s="27" t="s">
        <v>45</v>
      </c>
      <c r="D16" s="27">
        <v>1</v>
      </c>
      <c r="E16" s="27">
        <v>1</v>
      </c>
      <c r="F16" s="35" t="s">
        <v>197</v>
      </c>
      <c r="G16" s="4"/>
      <c r="H16" s="2"/>
      <c r="I16" s="2"/>
      <c r="J16" s="2"/>
      <c r="K16" s="2"/>
      <c r="L16" s="2"/>
      <c r="M16" s="2"/>
      <c r="N16" s="2"/>
      <c r="O16" s="28">
        <v>33.85</v>
      </c>
      <c r="P16" s="22">
        <f t="shared" si="0"/>
        <v>0</v>
      </c>
    </row>
    <row r="17" spans="1:16" x14ac:dyDescent="0.25">
      <c r="A17" s="27">
        <v>4</v>
      </c>
      <c r="B17" s="27" t="s">
        <v>45</v>
      </c>
      <c r="C17" s="27" t="s">
        <v>45</v>
      </c>
      <c r="D17" s="27">
        <v>1</v>
      </c>
      <c r="E17" s="27">
        <v>2</v>
      </c>
      <c r="F17" s="18" t="s">
        <v>88</v>
      </c>
      <c r="G17" s="4"/>
      <c r="H17" s="2"/>
      <c r="I17" s="2"/>
      <c r="J17" s="2"/>
      <c r="K17" s="2"/>
      <c r="L17" s="2"/>
      <c r="M17" s="2"/>
      <c r="N17" s="2"/>
      <c r="O17" s="28">
        <v>33.85</v>
      </c>
      <c r="P17" s="22">
        <f t="shared" si="0"/>
        <v>0</v>
      </c>
    </row>
    <row r="18" spans="1:16" x14ac:dyDescent="0.25">
      <c r="A18" s="27">
        <v>4</v>
      </c>
      <c r="B18" s="27" t="s">
        <v>45</v>
      </c>
      <c r="C18" s="27" t="s">
        <v>45</v>
      </c>
      <c r="D18" s="27">
        <v>1</v>
      </c>
      <c r="E18" s="27">
        <v>4</v>
      </c>
      <c r="F18" s="18" t="s">
        <v>103</v>
      </c>
      <c r="G18" s="4"/>
      <c r="H18" s="2"/>
      <c r="I18" s="2"/>
      <c r="J18" s="2"/>
      <c r="K18" s="2"/>
      <c r="L18" s="2"/>
      <c r="M18" s="2"/>
      <c r="N18" s="2"/>
      <c r="O18" s="28">
        <v>33.85</v>
      </c>
      <c r="P18" s="22">
        <f t="shared" si="0"/>
        <v>0</v>
      </c>
    </row>
    <row r="19" spans="1:16" x14ac:dyDescent="0.25">
      <c r="A19" s="46"/>
      <c r="B19" s="46"/>
      <c r="C19" s="46"/>
      <c r="D19" s="46"/>
      <c r="E19" s="46"/>
      <c r="F19" s="47" t="s">
        <v>2</v>
      </c>
      <c r="G19" s="46"/>
      <c r="H19" s="65"/>
      <c r="I19" s="65"/>
      <c r="J19" s="65"/>
      <c r="K19" s="65"/>
      <c r="L19" s="65"/>
      <c r="M19" s="65"/>
      <c r="N19" s="65"/>
      <c r="O19" s="48"/>
      <c r="P19" s="49">
        <f>SUM(P7:P18)</f>
        <v>0</v>
      </c>
    </row>
    <row r="20" spans="1:16" x14ac:dyDescent="0.25">
      <c r="A20" s="87"/>
      <c r="B20" s="87"/>
      <c r="C20" s="87"/>
      <c r="D20" s="87"/>
      <c r="E20" s="87"/>
      <c r="F20" s="87"/>
      <c r="G20" s="87"/>
      <c r="H20" s="132"/>
      <c r="I20" s="132"/>
      <c r="J20" s="132"/>
      <c r="K20" s="132"/>
      <c r="L20" s="132"/>
      <c r="M20" s="132"/>
      <c r="N20" s="132"/>
      <c r="O20" s="133"/>
      <c r="P20" s="134"/>
    </row>
    <row r="21" spans="1:16" ht="16.5" thickBot="1" x14ac:dyDescent="0.3">
      <c r="A21" s="135"/>
      <c r="B21" s="136"/>
      <c r="C21" s="137"/>
      <c r="D21" s="137"/>
      <c r="E21" s="137"/>
      <c r="F21" s="271" t="s">
        <v>256</v>
      </c>
      <c r="G21" s="271"/>
      <c r="H21" s="271"/>
      <c r="I21" s="271"/>
      <c r="J21" s="271"/>
      <c r="K21" s="271"/>
      <c r="L21" s="271"/>
      <c r="M21" s="271"/>
      <c r="N21" s="271"/>
      <c r="O21" s="271"/>
      <c r="P21" s="271"/>
    </row>
    <row r="22" spans="1:16" ht="48" thickBot="1" x14ac:dyDescent="0.3">
      <c r="A22" s="138"/>
      <c r="B22" s="137"/>
      <c r="C22" s="137"/>
      <c r="D22" s="137"/>
      <c r="E22" s="137"/>
      <c r="F22" s="139" t="s">
        <v>0</v>
      </c>
      <c r="G22" s="140" t="s">
        <v>110</v>
      </c>
      <c r="H22" s="140" t="s">
        <v>128</v>
      </c>
      <c r="I22" s="140" t="s">
        <v>111</v>
      </c>
      <c r="J22" s="140" t="s">
        <v>129</v>
      </c>
      <c r="K22" s="140" t="s">
        <v>112</v>
      </c>
      <c r="L22" s="140" t="s">
        <v>130</v>
      </c>
      <c r="M22" s="140" t="s">
        <v>113</v>
      </c>
      <c r="N22" s="140" t="s">
        <v>131</v>
      </c>
      <c r="O22" s="141" t="s">
        <v>255</v>
      </c>
      <c r="P22" s="142" t="s">
        <v>232</v>
      </c>
    </row>
    <row r="23" spans="1:16" x14ac:dyDescent="0.25">
      <c r="A23" s="143">
        <v>4</v>
      </c>
      <c r="B23" s="143" t="s">
        <v>45</v>
      </c>
      <c r="C23" s="143" t="s">
        <v>45</v>
      </c>
      <c r="D23" s="143">
        <v>5</v>
      </c>
      <c r="E23" s="143">
        <v>2</v>
      </c>
      <c r="F23" s="144" t="s">
        <v>78</v>
      </c>
      <c r="G23" s="145"/>
      <c r="H23" s="146"/>
      <c r="I23" s="146"/>
      <c r="J23" s="146"/>
      <c r="K23" s="146"/>
      <c r="L23" s="146"/>
      <c r="M23" s="146"/>
      <c r="N23" s="146"/>
      <c r="O23" s="147">
        <v>3.76</v>
      </c>
      <c r="P23" s="148">
        <f t="shared" ref="P23:P34" si="1">(H23+J23+L23+N23)*O23</f>
        <v>0</v>
      </c>
    </row>
    <row r="24" spans="1:16" x14ac:dyDescent="0.25">
      <c r="A24" s="143">
        <v>4</v>
      </c>
      <c r="B24" s="143" t="s">
        <v>45</v>
      </c>
      <c r="C24" s="143" t="s">
        <v>45</v>
      </c>
      <c r="D24" s="143">
        <v>5</v>
      </c>
      <c r="E24" s="143">
        <v>3</v>
      </c>
      <c r="F24" s="144" t="s">
        <v>79</v>
      </c>
      <c r="G24" s="145"/>
      <c r="H24" s="146"/>
      <c r="I24" s="146"/>
      <c r="J24" s="146"/>
      <c r="K24" s="146"/>
      <c r="L24" s="146"/>
      <c r="M24" s="146"/>
      <c r="N24" s="146"/>
      <c r="O24" s="147">
        <v>4.51</v>
      </c>
      <c r="P24" s="148">
        <f t="shared" si="1"/>
        <v>0</v>
      </c>
    </row>
    <row r="25" spans="1:16" x14ac:dyDescent="0.25">
      <c r="A25" s="143">
        <v>4</v>
      </c>
      <c r="B25" s="143" t="s">
        <v>45</v>
      </c>
      <c r="C25" s="143" t="s">
        <v>45</v>
      </c>
      <c r="D25" s="143">
        <v>5</v>
      </c>
      <c r="E25" s="143">
        <v>4</v>
      </c>
      <c r="F25" s="144" t="s">
        <v>80</v>
      </c>
      <c r="G25" s="145"/>
      <c r="H25" s="146"/>
      <c r="I25" s="146"/>
      <c r="J25" s="146"/>
      <c r="K25" s="146"/>
      <c r="L25" s="146"/>
      <c r="M25" s="146"/>
      <c r="N25" s="146"/>
      <c r="O25" s="147">
        <v>5.27</v>
      </c>
      <c r="P25" s="148">
        <f t="shared" si="1"/>
        <v>0</v>
      </c>
    </row>
    <row r="26" spans="1:16" x14ac:dyDescent="0.25">
      <c r="A26" s="143">
        <v>4</v>
      </c>
      <c r="B26" s="143" t="s">
        <v>45</v>
      </c>
      <c r="C26" s="143" t="s">
        <v>45</v>
      </c>
      <c r="D26" s="143">
        <v>5</v>
      </c>
      <c r="E26" s="143">
        <v>5</v>
      </c>
      <c r="F26" s="144" t="s">
        <v>81</v>
      </c>
      <c r="G26" s="145"/>
      <c r="H26" s="146"/>
      <c r="I26" s="146"/>
      <c r="J26" s="146"/>
      <c r="K26" s="146"/>
      <c r="L26" s="146"/>
      <c r="M26" s="146"/>
      <c r="N26" s="146"/>
      <c r="O26" s="147">
        <v>6.02</v>
      </c>
      <c r="P26" s="148">
        <f t="shared" si="1"/>
        <v>0</v>
      </c>
    </row>
    <row r="27" spans="1:16" x14ac:dyDescent="0.25">
      <c r="A27" s="143">
        <v>4</v>
      </c>
      <c r="B27" s="143" t="s">
        <v>45</v>
      </c>
      <c r="C27" s="143" t="s">
        <v>45</v>
      </c>
      <c r="D27" s="143">
        <v>5</v>
      </c>
      <c r="E27" s="143">
        <v>6</v>
      </c>
      <c r="F27" s="144" t="s">
        <v>82</v>
      </c>
      <c r="G27" s="145"/>
      <c r="H27" s="146"/>
      <c r="I27" s="146"/>
      <c r="J27" s="146"/>
      <c r="K27" s="146"/>
      <c r="L27" s="146"/>
      <c r="M27" s="146"/>
      <c r="N27" s="146"/>
      <c r="O27" s="147">
        <v>7.52</v>
      </c>
      <c r="P27" s="148">
        <f t="shared" si="1"/>
        <v>0</v>
      </c>
    </row>
    <row r="28" spans="1:16" s="29" customFormat="1" x14ac:dyDescent="0.25">
      <c r="A28" s="143">
        <v>4</v>
      </c>
      <c r="B28" s="143" t="s">
        <v>45</v>
      </c>
      <c r="C28" s="143" t="s">
        <v>45</v>
      </c>
      <c r="D28" s="143">
        <v>5</v>
      </c>
      <c r="E28" s="143">
        <v>7</v>
      </c>
      <c r="F28" s="144" t="s">
        <v>83</v>
      </c>
      <c r="G28" s="145"/>
      <c r="H28" s="146"/>
      <c r="I28" s="146"/>
      <c r="J28" s="146"/>
      <c r="K28" s="146"/>
      <c r="L28" s="146"/>
      <c r="M28" s="146"/>
      <c r="N28" s="146"/>
      <c r="O28" s="147">
        <v>11.28</v>
      </c>
      <c r="P28" s="148">
        <f t="shared" si="1"/>
        <v>0</v>
      </c>
    </row>
    <row r="29" spans="1:16" s="29" customFormat="1" x14ac:dyDescent="0.25">
      <c r="A29" s="143">
        <v>4</v>
      </c>
      <c r="B29" s="143" t="s">
        <v>45</v>
      </c>
      <c r="C29" s="143" t="s">
        <v>45</v>
      </c>
      <c r="D29" s="143">
        <v>5</v>
      </c>
      <c r="E29" s="143">
        <v>8</v>
      </c>
      <c r="F29" s="144" t="s">
        <v>84</v>
      </c>
      <c r="G29" s="145"/>
      <c r="H29" s="146"/>
      <c r="I29" s="146"/>
      <c r="J29" s="146"/>
      <c r="K29" s="146"/>
      <c r="L29" s="146"/>
      <c r="M29" s="146"/>
      <c r="N29" s="146"/>
      <c r="O29" s="147">
        <v>15.04</v>
      </c>
      <c r="P29" s="148">
        <f t="shared" si="1"/>
        <v>0</v>
      </c>
    </row>
    <row r="30" spans="1:16" s="29" customFormat="1" x14ac:dyDescent="0.25">
      <c r="A30" s="143">
        <v>4</v>
      </c>
      <c r="B30" s="143" t="s">
        <v>45</v>
      </c>
      <c r="C30" s="143" t="s">
        <v>45</v>
      </c>
      <c r="D30" s="143">
        <v>5</v>
      </c>
      <c r="E30" s="143">
        <v>9</v>
      </c>
      <c r="F30" s="144" t="s">
        <v>85</v>
      </c>
      <c r="G30" s="145"/>
      <c r="H30" s="146"/>
      <c r="I30" s="146"/>
      <c r="J30" s="146"/>
      <c r="K30" s="146"/>
      <c r="L30" s="200"/>
      <c r="M30" s="146"/>
      <c r="N30" s="146"/>
      <c r="O30" s="147">
        <v>18.8</v>
      </c>
      <c r="P30" s="148">
        <f t="shared" si="1"/>
        <v>0</v>
      </c>
    </row>
    <row r="31" spans="1:16" s="29" customFormat="1" x14ac:dyDescent="0.25">
      <c r="A31" s="150">
        <v>4</v>
      </c>
      <c r="B31" s="150" t="s">
        <v>45</v>
      </c>
      <c r="C31" s="150" t="s">
        <v>45</v>
      </c>
      <c r="D31" s="150">
        <v>6</v>
      </c>
      <c r="E31" s="150">
        <v>0</v>
      </c>
      <c r="F31" s="151" t="s">
        <v>196</v>
      </c>
      <c r="G31" s="145"/>
      <c r="H31" s="146"/>
      <c r="I31" s="146"/>
      <c r="J31" s="146"/>
      <c r="K31" s="146"/>
      <c r="L31" s="146"/>
      <c r="M31" s="146"/>
      <c r="N31" s="146"/>
      <c r="O31" s="152">
        <v>26.33</v>
      </c>
      <c r="P31" s="148">
        <f t="shared" si="1"/>
        <v>0</v>
      </c>
    </row>
    <row r="32" spans="1:16" x14ac:dyDescent="0.25">
      <c r="A32" s="143">
        <v>4</v>
      </c>
      <c r="B32" s="143" t="s">
        <v>45</v>
      </c>
      <c r="C32" s="143" t="s">
        <v>45</v>
      </c>
      <c r="D32" s="143">
        <v>6</v>
      </c>
      <c r="E32" s="143">
        <v>1</v>
      </c>
      <c r="F32" s="153" t="s">
        <v>197</v>
      </c>
      <c r="G32" s="145"/>
      <c r="H32" s="146"/>
      <c r="I32" s="146"/>
      <c r="J32" s="146"/>
      <c r="K32" s="146"/>
      <c r="L32" s="146"/>
      <c r="M32" s="146"/>
      <c r="N32" s="146"/>
      <c r="O32" s="147">
        <v>33.85</v>
      </c>
      <c r="P32" s="148">
        <f t="shared" si="1"/>
        <v>0</v>
      </c>
    </row>
    <row r="33" spans="1:16" x14ac:dyDescent="0.25">
      <c r="A33" s="143">
        <v>4</v>
      </c>
      <c r="B33" s="143" t="s">
        <v>45</v>
      </c>
      <c r="C33" s="143" t="s">
        <v>45</v>
      </c>
      <c r="D33" s="143">
        <v>6</v>
      </c>
      <c r="E33" s="143">
        <v>2</v>
      </c>
      <c r="F33" s="144" t="s">
        <v>88</v>
      </c>
      <c r="G33" s="145"/>
      <c r="H33" s="146"/>
      <c r="I33" s="146"/>
      <c r="J33" s="146"/>
      <c r="K33" s="146"/>
      <c r="L33" s="146"/>
      <c r="M33" s="146"/>
      <c r="N33" s="146"/>
      <c r="O33" s="147">
        <v>33.85</v>
      </c>
      <c r="P33" s="148">
        <f t="shared" si="1"/>
        <v>0</v>
      </c>
    </row>
    <row r="34" spans="1:16" x14ac:dyDescent="0.25">
      <c r="A34" s="143">
        <v>4</v>
      </c>
      <c r="B34" s="143" t="s">
        <v>45</v>
      </c>
      <c r="C34" s="143" t="s">
        <v>45</v>
      </c>
      <c r="D34" s="143">
        <v>6</v>
      </c>
      <c r="E34" s="143">
        <v>4</v>
      </c>
      <c r="F34" s="144" t="s">
        <v>103</v>
      </c>
      <c r="G34" s="145"/>
      <c r="H34" s="146"/>
      <c r="I34" s="146"/>
      <c r="J34" s="146"/>
      <c r="K34" s="146"/>
      <c r="L34" s="146"/>
      <c r="M34" s="146"/>
      <c r="N34" s="146"/>
      <c r="O34" s="147">
        <v>33.85</v>
      </c>
      <c r="P34" s="148">
        <f t="shared" si="1"/>
        <v>0</v>
      </c>
    </row>
    <row r="35" spans="1:16" x14ac:dyDescent="0.25">
      <c r="A35" s="154"/>
      <c r="B35" s="154"/>
      <c r="C35" s="154"/>
      <c r="D35" s="154"/>
      <c r="E35" s="154"/>
      <c r="F35" s="155" t="s">
        <v>2</v>
      </c>
      <c r="G35" s="154"/>
      <c r="H35" s="156"/>
      <c r="I35" s="156"/>
      <c r="J35" s="156"/>
      <c r="K35" s="156"/>
      <c r="L35" s="156"/>
      <c r="M35" s="156"/>
      <c r="N35" s="156"/>
      <c r="O35" s="157"/>
      <c r="P35" s="158">
        <f>SUM(P23:P34)</f>
        <v>0</v>
      </c>
    </row>
    <row r="36" spans="1:16" x14ac:dyDescent="0.25">
      <c r="A36" s="159"/>
      <c r="B36" s="159"/>
      <c r="C36" s="159"/>
      <c r="D36" s="159"/>
      <c r="E36" s="159"/>
      <c r="F36" s="159"/>
      <c r="G36" s="159"/>
      <c r="H36" s="160"/>
      <c r="I36" s="160"/>
      <c r="J36" s="160"/>
      <c r="K36" s="160"/>
      <c r="L36" s="160"/>
      <c r="M36" s="160"/>
      <c r="N36" s="160"/>
      <c r="O36" s="161"/>
      <c r="P36" s="162"/>
    </row>
    <row r="37" spans="1:16" x14ac:dyDescent="0.25">
      <c r="P37" s="23"/>
    </row>
    <row r="38" spans="1:16" ht="16.5" thickBot="1" x14ac:dyDescent="0.3">
      <c r="A38" s="14"/>
      <c r="B38" s="14"/>
      <c r="C38" s="14"/>
      <c r="D38" s="14"/>
      <c r="E38" s="14"/>
      <c r="F38" s="265" t="s">
        <v>238</v>
      </c>
      <c r="G38" s="266"/>
      <c r="H38" s="267"/>
      <c r="I38" s="267"/>
      <c r="J38" s="267"/>
      <c r="K38" s="267"/>
      <c r="L38" s="267"/>
      <c r="M38" s="267"/>
      <c r="N38" s="267"/>
      <c r="O38" s="268"/>
      <c r="P38" s="268"/>
    </row>
    <row r="39" spans="1:16" ht="48" thickBot="1" x14ac:dyDescent="0.3">
      <c r="A39" s="14"/>
      <c r="B39" s="14"/>
      <c r="C39" s="14"/>
      <c r="D39" s="14"/>
      <c r="E39" s="14"/>
      <c r="F39" s="15" t="s">
        <v>0</v>
      </c>
      <c r="G39" s="56" t="s">
        <v>110</v>
      </c>
      <c r="H39" s="56" t="s">
        <v>106</v>
      </c>
      <c r="I39" s="56" t="s">
        <v>111</v>
      </c>
      <c r="J39" s="56" t="s">
        <v>107</v>
      </c>
      <c r="K39" s="56" t="s">
        <v>112</v>
      </c>
      <c r="L39" s="56" t="s">
        <v>108</v>
      </c>
      <c r="M39" s="56" t="s">
        <v>113</v>
      </c>
      <c r="N39" s="56" t="s">
        <v>109</v>
      </c>
      <c r="O39" s="82" t="s">
        <v>255</v>
      </c>
      <c r="P39" s="73" t="s">
        <v>232</v>
      </c>
    </row>
    <row r="40" spans="1:16" x14ac:dyDescent="0.25">
      <c r="A40" s="12">
        <v>4</v>
      </c>
      <c r="B40" s="12" t="s">
        <v>46</v>
      </c>
      <c r="C40" s="12" t="s">
        <v>46</v>
      </c>
      <c r="D40" s="12">
        <v>0</v>
      </c>
      <c r="E40" s="12">
        <v>4</v>
      </c>
      <c r="F40" s="15" t="s">
        <v>78</v>
      </c>
      <c r="G40" s="4"/>
      <c r="H40" s="1"/>
      <c r="I40" s="1"/>
      <c r="J40" s="1"/>
      <c r="K40" s="1"/>
      <c r="L40" s="1"/>
      <c r="M40" s="1"/>
      <c r="N40" s="1"/>
      <c r="O40" s="21">
        <v>5.27</v>
      </c>
      <c r="P40" s="22">
        <f t="shared" ref="P40:P47" si="2">(H40+J40+L40+N40)*O40</f>
        <v>0</v>
      </c>
    </row>
    <row r="41" spans="1:16" x14ac:dyDescent="0.25">
      <c r="A41" s="12">
        <v>4</v>
      </c>
      <c r="B41" s="12" t="s">
        <v>46</v>
      </c>
      <c r="C41" s="12" t="s">
        <v>46</v>
      </c>
      <c r="D41" s="12">
        <v>0</v>
      </c>
      <c r="E41" s="12">
        <v>5</v>
      </c>
      <c r="F41" s="15" t="s">
        <v>79</v>
      </c>
      <c r="G41" s="4"/>
      <c r="H41" s="1"/>
      <c r="I41" s="1"/>
      <c r="J41" s="1"/>
      <c r="K41" s="1"/>
      <c r="L41" s="1"/>
      <c r="M41" s="1"/>
      <c r="N41" s="1"/>
      <c r="O41" s="21">
        <v>6.02</v>
      </c>
      <c r="P41" s="22">
        <f t="shared" si="2"/>
        <v>0</v>
      </c>
    </row>
    <row r="42" spans="1:16" x14ac:dyDescent="0.25">
      <c r="A42" s="12">
        <v>4</v>
      </c>
      <c r="B42" s="12" t="s">
        <v>46</v>
      </c>
      <c r="C42" s="12" t="s">
        <v>46</v>
      </c>
      <c r="D42" s="12">
        <v>0</v>
      </c>
      <c r="E42" s="12">
        <v>6</v>
      </c>
      <c r="F42" s="15" t="s">
        <v>89</v>
      </c>
      <c r="G42" s="4"/>
      <c r="H42" s="1"/>
      <c r="I42" s="1"/>
      <c r="J42" s="1"/>
      <c r="K42" s="1"/>
      <c r="L42" s="1"/>
      <c r="M42" s="1"/>
      <c r="N42" s="1"/>
      <c r="O42" s="21">
        <v>7.52</v>
      </c>
      <c r="P42" s="22">
        <f t="shared" si="2"/>
        <v>0</v>
      </c>
    </row>
    <row r="43" spans="1:16" x14ac:dyDescent="0.25">
      <c r="A43" s="64">
        <v>4</v>
      </c>
      <c r="B43" s="64" t="s">
        <v>46</v>
      </c>
      <c r="C43" s="64" t="s">
        <v>46</v>
      </c>
      <c r="D43" s="64">
        <v>0</v>
      </c>
      <c r="E43" s="64">
        <v>7</v>
      </c>
      <c r="F43" s="35" t="s">
        <v>90</v>
      </c>
      <c r="G43" s="4"/>
      <c r="H43" s="1"/>
      <c r="I43" s="1"/>
      <c r="J43" s="1"/>
      <c r="K43" s="1"/>
      <c r="L43" s="1"/>
      <c r="M43" s="1"/>
      <c r="N43" s="1"/>
      <c r="O43" s="30">
        <v>9.0299999999999994</v>
      </c>
      <c r="P43" s="22">
        <f t="shared" si="2"/>
        <v>0</v>
      </c>
    </row>
    <row r="44" spans="1:16" x14ac:dyDescent="0.25">
      <c r="A44" s="27">
        <v>4</v>
      </c>
      <c r="B44" s="27" t="s">
        <v>46</v>
      </c>
      <c r="C44" s="27" t="s">
        <v>46</v>
      </c>
      <c r="D44" s="27">
        <v>0</v>
      </c>
      <c r="E44" s="27">
        <v>8</v>
      </c>
      <c r="F44" s="35" t="s">
        <v>92</v>
      </c>
      <c r="G44" s="4"/>
      <c r="H44" s="37"/>
      <c r="I44" s="37"/>
      <c r="J44" s="37"/>
      <c r="K44" s="37"/>
      <c r="L44" s="37"/>
      <c r="M44" s="37"/>
      <c r="N44" s="37"/>
      <c r="O44" s="28">
        <v>11.28</v>
      </c>
      <c r="P44" s="22">
        <f t="shared" si="2"/>
        <v>0</v>
      </c>
    </row>
    <row r="45" spans="1:16" x14ac:dyDescent="0.25">
      <c r="A45" s="27">
        <v>4</v>
      </c>
      <c r="B45" s="27" t="s">
        <v>46</v>
      </c>
      <c r="C45" s="27" t="s">
        <v>46</v>
      </c>
      <c r="D45" s="27">
        <v>0</v>
      </c>
      <c r="E45" s="27">
        <v>9</v>
      </c>
      <c r="F45" s="18" t="s">
        <v>93</v>
      </c>
      <c r="G45" s="4"/>
      <c r="H45" s="37"/>
      <c r="I45" s="37"/>
      <c r="J45" s="37"/>
      <c r="K45" s="37"/>
      <c r="L45" s="37"/>
      <c r="M45" s="37"/>
      <c r="N45" s="37"/>
      <c r="O45" s="28">
        <v>11.28</v>
      </c>
      <c r="P45" s="22">
        <f t="shared" si="2"/>
        <v>0</v>
      </c>
    </row>
    <row r="46" spans="1:16" x14ac:dyDescent="0.25">
      <c r="A46" s="27">
        <v>4</v>
      </c>
      <c r="B46" s="27" t="s">
        <v>46</v>
      </c>
      <c r="C46" s="27" t="s">
        <v>46</v>
      </c>
      <c r="D46" s="27">
        <v>1</v>
      </c>
      <c r="E46" s="27">
        <v>0</v>
      </c>
      <c r="F46" s="18" t="s">
        <v>94</v>
      </c>
      <c r="G46" s="4"/>
      <c r="H46" s="37"/>
      <c r="I46" s="37"/>
      <c r="J46" s="37"/>
      <c r="K46" s="37"/>
      <c r="L46" s="37"/>
      <c r="M46" s="37"/>
      <c r="N46" s="37"/>
      <c r="O46" s="28">
        <v>11.28</v>
      </c>
      <c r="P46" s="22">
        <f t="shared" si="2"/>
        <v>0</v>
      </c>
    </row>
    <row r="47" spans="1:16" x14ac:dyDescent="0.25">
      <c r="A47" s="27">
        <v>4</v>
      </c>
      <c r="B47" s="27" t="s">
        <v>46</v>
      </c>
      <c r="C47" s="27" t="s">
        <v>46</v>
      </c>
      <c r="D47" s="27">
        <v>1</v>
      </c>
      <c r="E47" s="27">
        <v>1</v>
      </c>
      <c r="F47" s="45" t="s">
        <v>91</v>
      </c>
      <c r="G47" s="4"/>
      <c r="H47" s="37"/>
      <c r="I47" s="37"/>
      <c r="J47" s="37"/>
      <c r="K47" s="37"/>
      <c r="L47" s="37"/>
      <c r="M47" s="37"/>
      <c r="N47" s="37"/>
      <c r="O47" s="28">
        <v>11.28</v>
      </c>
      <c r="P47" s="22">
        <f t="shared" si="2"/>
        <v>0</v>
      </c>
    </row>
    <row r="48" spans="1:16" x14ac:dyDescent="0.25">
      <c r="A48" s="46"/>
      <c r="B48" s="46"/>
      <c r="C48" s="46"/>
      <c r="D48" s="46"/>
      <c r="E48" s="46"/>
      <c r="F48" s="68" t="s">
        <v>2</v>
      </c>
      <c r="G48" s="46"/>
      <c r="H48" s="65"/>
      <c r="I48" s="65"/>
      <c r="J48" s="65"/>
      <c r="K48" s="65"/>
      <c r="L48" s="65"/>
      <c r="M48" s="65"/>
      <c r="N48" s="65"/>
      <c r="O48" s="54"/>
      <c r="P48" s="55">
        <f>SUM(P40:P47)</f>
        <v>0</v>
      </c>
    </row>
    <row r="49" spans="1:16" x14ac:dyDescent="0.25">
      <c r="P49" s="23"/>
    </row>
    <row r="50" spans="1:16" ht="16.5" thickBot="1" x14ac:dyDescent="0.3">
      <c r="A50" s="137"/>
      <c r="B50" s="137"/>
      <c r="C50" s="137"/>
      <c r="D50" s="137"/>
      <c r="E50" s="137"/>
      <c r="F50" s="269" t="s">
        <v>257</v>
      </c>
      <c r="G50" s="270"/>
      <c r="H50" s="271"/>
      <c r="I50" s="271"/>
      <c r="J50" s="271"/>
      <c r="K50" s="271"/>
      <c r="L50" s="271"/>
      <c r="M50" s="271"/>
      <c r="N50" s="271"/>
      <c r="O50" s="272"/>
      <c r="P50" s="272"/>
    </row>
    <row r="51" spans="1:16" ht="48" thickBot="1" x14ac:dyDescent="0.3">
      <c r="A51" s="137"/>
      <c r="B51" s="137"/>
      <c r="C51" s="137"/>
      <c r="D51" s="137"/>
      <c r="E51" s="137"/>
      <c r="F51" s="144" t="s">
        <v>0</v>
      </c>
      <c r="G51" s="163" t="s">
        <v>110</v>
      </c>
      <c r="H51" s="163" t="s">
        <v>106</v>
      </c>
      <c r="I51" s="163" t="s">
        <v>111</v>
      </c>
      <c r="J51" s="163" t="s">
        <v>107</v>
      </c>
      <c r="K51" s="163" t="s">
        <v>112</v>
      </c>
      <c r="L51" s="163" t="s">
        <v>108</v>
      </c>
      <c r="M51" s="163" t="s">
        <v>113</v>
      </c>
      <c r="N51" s="163" t="s">
        <v>109</v>
      </c>
      <c r="O51" s="141" t="s">
        <v>255</v>
      </c>
      <c r="P51" s="142" t="s">
        <v>232</v>
      </c>
    </row>
    <row r="52" spans="1:16" x14ac:dyDescent="0.25">
      <c r="A52" s="143">
        <v>4</v>
      </c>
      <c r="B52" s="143" t="s">
        <v>46</v>
      </c>
      <c r="C52" s="143" t="s">
        <v>46</v>
      </c>
      <c r="D52" s="143">
        <v>5</v>
      </c>
      <c r="E52" s="143">
        <v>4</v>
      </c>
      <c r="F52" s="144" t="s">
        <v>78</v>
      </c>
      <c r="G52" s="145"/>
      <c r="H52" s="164"/>
      <c r="I52" s="164"/>
      <c r="J52" s="164"/>
      <c r="K52" s="164"/>
      <c r="L52" s="164"/>
      <c r="M52" s="164"/>
      <c r="N52" s="164"/>
      <c r="O52" s="147">
        <v>5.27</v>
      </c>
      <c r="P52" s="148">
        <f t="shared" ref="P52:P59" si="3">(H52+J52+L52+N52)*O52</f>
        <v>0</v>
      </c>
    </row>
    <row r="53" spans="1:16" x14ac:dyDescent="0.25">
      <c r="A53" s="143">
        <v>4</v>
      </c>
      <c r="B53" s="143" t="s">
        <v>46</v>
      </c>
      <c r="C53" s="143" t="s">
        <v>46</v>
      </c>
      <c r="D53" s="143">
        <v>5</v>
      </c>
      <c r="E53" s="143">
        <v>5</v>
      </c>
      <c r="F53" s="144" t="s">
        <v>79</v>
      </c>
      <c r="G53" s="145"/>
      <c r="H53" s="164"/>
      <c r="I53" s="164"/>
      <c r="J53" s="164"/>
      <c r="K53" s="164"/>
      <c r="L53" s="164"/>
      <c r="M53" s="164"/>
      <c r="N53" s="164"/>
      <c r="O53" s="147">
        <v>6.02</v>
      </c>
      <c r="P53" s="148">
        <f t="shared" si="3"/>
        <v>0</v>
      </c>
    </row>
    <row r="54" spans="1:16" x14ac:dyDescent="0.25">
      <c r="A54" s="143">
        <v>4</v>
      </c>
      <c r="B54" s="143" t="s">
        <v>46</v>
      </c>
      <c r="C54" s="143" t="s">
        <v>46</v>
      </c>
      <c r="D54" s="143">
        <v>5</v>
      </c>
      <c r="E54" s="143">
        <v>6</v>
      </c>
      <c r="F54" s="144" t="s">
        <v>89</v>
      </c>
      <c r="G54" s="145"/>
      <c r="H54" s="164"/>
      <c r="I54" s="164"/>
      <c r="J54" s="164"/>
      <c r="K54" s="164"/>
      <c r="L54" s="164"/>
      <c r="M54" s="164"/>
      <c r="N54" s="164"/>
      <c r="O54" s="147">
        <v>7.52</v>
      </c>
      <c r="P54" s="148">
        <f t="shared" si="3"/>
        <v>0</v>
      </c>
    </row>
    <row r="55" spans="1:16" x14ac:dyDescent="0.25">
      <c r="A55" s="150">
        <v>4</v>
      </c>
      <c r="B55" s="150" t="s">
        <v>46</v>
      </c>
      <c r="C55" s="150" t="s">
        <v>46</v>
      </c>
      <c r="D55" s="150">
        <v>5</v>
      </c>
      <c r="E55" s="150">
        <v>7</v>
      </c>
      <c r="F55" s="153" t="s">
        <v>90</v>
      </c>
      <c r="G55" s="145"/>
      <c r="H55" s="164"/>
      <c r="I55" s="164"/>
      <c r="J55" s="164"/>
      <c r="K55" s="164"/>
      <c r="L55" s="164"/>
      <c r="M55" s="164"/>
      <c r="N55" s="164"/>
      <c r="O55" s="152">
        <v>9.0299999999999994</v>
      </c>
      <c r="P55" s="148">
        <f t="shared" si="3"/>
        <v>0</v>
      </c>
    </row>
    <row r="56" spans="1:16" x14ac:dyDescent="0.25">
      <c r="A56" s="143">
        <v>4</v>
      </c>
      <c r="B56" s="143" t="s">
        <v>46</v>
      </c>
      <c r="C56" s="143" t="s">
        <v>46</v>
      </c>
      <c r="D56" s="143">
        <v>5</v>
      </c>
      <c r="E56" s="143">
        <v>8</v>
      </c>
      <c r="F56" s="153" t="s">
        <v>92</v>
      </c>
      <c r="G56" s="145"/>
      <c r="H56" s="164"/>
      <c r="I56" s="164"/>
      <c r="J56" s="164"/>
      <c r="K56" s="164"/>
      <c r="L56" s="164"/>
      <c r="M56" s="164"/>
      <c r="N56" s="164"/>
      <c r="O56" s="147">
        <v>11.28</v>
      </c>
      <c r="P56" s="148">
        <f t="shared" si="3"/>
        <v>0</v>
      </c>
    </row>
    <row r="57" spans="1:16" x14ac:dyDescent="0.25">
      <c r="A57" s="143">
        <v>4</v>
      </c>
      <c r="B57" s="143" t="s">
        <v>46</v>
      </c>
      <c r="C57" s="143" t="s">
        <v>46</v>
      </c>
      <c r="D57" s="143">
        <v>5</v>
      </c>
      <c r="E57" s="143">
        <v>9</v>
      </c>
      <c r="F57" s="144" t="s">
        <v>93</v>
      </c>
      <c r="G57" s="145"/>
      <c r="H57" s="164"/>
      <c r="I57" s="164"/>
      <c r="J57" s="164"/>
      <c r="K57" s="164"/>
      <c r="L57" s="164"/>
      <c r="M57" s="164"/>
      <c r="N57" s="164"/>
      <c r="O57" s="147">
        <v>11.28</v>
      </c>
      <c r="P57" s="148">
        <f t="shared" si="3"/>
        <v>0</v>
      </c>
    </row>
    <row r="58" spans="1:16" x14ac:dyDescent="0.25">
      <c r="A58" s="143">
        <v>4</v>
      </c>
      <c r="B58" s="143" t="s">
        <v>46</v>
      </c>
      <c r="C58" s="143" t="s">
        <v>46</v>
      </c>
      <c r="D58" s="143">
        <v>6</v>
      </c>
      <c r="E58" s="143">
        <v>0</v>
      </c>
      <c r="F58" s="144" t="s">
        <v>94</v>
      </c>
      <c r="G58" s="145"/>
      <c r="H58" s="164"/>
      <c r="I58" s="164"/>
      <c r="J58" s="164"/>
      <c r="K58" s="164"/>
      <c r="L58" s="164"/>
      <c r="M58" s="164"/>
      <c r="N58" s="164"/>
      <c r="O58" s="147">
        <v>11.28</v>
      </c>
      <c r="P58" s="148">
        <f t="shared" si="3"/>
        <v>0</v>
      </c>
    </row>
    <row r="59" spans="1:16" x14ac:dyDescent="0.25">
      <c r="A59" s="143">
        <v>4</v>
      </c>
      <c r="B59" s="143" t="s">
        <v>46</v>
      </c>
      <c r="C59" s="143" t="s">
        <v>46</v>
      </c>
      <c r="D59" s="143">
        <v>6</v>
      </c>
      <c r="E59" s="143">
        <v>1</v>
      </c>
      <c r="F59" s="165" t="s">
        <v>254</v>
      </c>
      <c r="G59" s="145"/>
      <c r="H59" s="164"/>
      <c r="I59" s="164"/>
      <c r="J59" s="164"/>
      <c r="K59" s="164"/>
      <c r="L59" s="164"/>
      <c r="M59" s="164"/>
      <c r="N59" s="164"/>
      <c r="O59" s="147">
        <v>11.28</v>
      </c>
      <c r="P59" s="148">
        <f t="shared" si="3"/>
        <v>0</v>
      </c>
    </row>
    <row r="60" spans="1:16" x14ac:dyDescent="0.25">
      <c r="A60" s="154"/>
      <c r="B60" s="154"/>
      <c r="C60" s="154"/>
      <c r="D60" s="154"/>
      <c r="E60" s="154"/>
      <c r="F60" s="166" t="s">
        <v>2</v>
      </c>
      <c r="G60" s="154"/>
      <c r="H60" s="156"/>
      <c r="I60" s="156"/>
      <c r="J60" s="156"/>
      <c r="K60" s="156"/>
      <c r="L60" s="156"/>
      <c r="M60" s="156"/>
      <c r="N60" s="156"/>
      <c r="O60" s="167"/>
      <c r="P60" s="168">
        <f>SUM(P52:P59)</f>
        <v>0</v>
      </c>
    </row>
    <row r="61" spans="1:16" x14ac:dyDescent="0.25">
      <c r="A61" s="149"/>
      <c r="B61" s="149"/>
      <c r="C61" s="149"/>
      <c r="D61" s="149"/>
      <c r="E61" s="149"/>
      <c r="F61" s="149"/>
      <c r="G61" s="149"/>
      <c r="H61" s="149"/>
      <c r="I61" s="149"/>
      <c r="J61" s="149"/>
      <c r="K61" s="149"/>
      <c r="L61" s="149"/>
      <c r="M61" s="149"/>
      <c r="N61" s="149"/>
      <c r="O61" s="149"/>
      <c r="P61" s="169"/>
    </row>
    <row r="62" spans="1:16" ht="16.5" thickBot="1" x14ac:dyDescent="0.3">
      <c r="A62" s="14"/>
      <c r="B62" s="14"/>
      <c r="C62" s="14"/>
      <c r="D62" s="14"/>
      <c r="E62" s="14"/>
      <c r="F62" s="265" t="s">
        <v>239</v>
      </c>
      <c r="G62" s="266"/>
      <c r="H62" s="267"/>
      <c r="I62" s="267"/>
      <c r="J62" s="267"/>
      <c r="K62" s="267"/>
      <c r="L62" s="267"/>
      <c r="M62" s="267"/>
      <c r="N62" s="267"/>
      <c r="O62" s="268"/>
      <c r="P62" s="268"/>
    </row>
    <row r="63" spans="1:16" ht="48" thickBot="1" x14ac:dyDescent="0.3">
      <c r="A63" s="14"/>
      <c r="B63" s="14"/>
      <c r="C63" s="14"/>
      <c r="D63" s="14"/>
      <c r="E63" s="14"/>
      <c r="F63" s="16" t="s">
        <v>0</v>
      </c>
      <c r="G63" s="56" t="s">
        <v>110</v>
      </c>
      <c r="H63" s="56" t="s">
        <v>106</v>
      </c>
      <c r="I63" s="56" t="s">
        <v>111</v>
      </c>
      <c r="J63" s="56" t="s">
        <v>107</v>
      </c>
      <c r="K63" s="56" t="s">
        <v>112</v>
      </c>
      <c r="L63" s="56" t="s">
        <v>108</v>
      </c>
      <c r="M63" s="56" t="s">
        <v>113</v>
      </c>
      <c r="N63" s="56" t="s">
        <v>109</v>
      </c>
      <c r="O63" s="82" t="s">
        <v>255</v>
      </c>
      <c r="P63" s="73" t="s">
        <v>232</v>
      </c>
    </row>
    <row r="64" spans="1:16" x14ac:dyDescent="0.25">
      <c r="A64" s="27">
        <v>4</v>
      </c>
      <c r="B64" s="27" t="s">
        <v>49</v>
      </c>
      <c r="C64" s="27" t="s">
        <v>49</v>
      </c>
      <c r="D64" s="27">
        <v>2</v>
      </c>
      <c r="E64" s="27">
        <v>0</v>
      </c>
      <c r="F64" s="18" t="s">
        <v>175</v>
      </c>
      <c r="G64" s="69"/>
      <c r="H64" s="38"/>
      <c r="I64" s="38"/>
      <c r="J64" s="38"/>
      <c r="K64" s="38"/>
      <c r="L64" s="38"/>
      <c r="M64" s="38"/>
      <c r="N64" s="38"/>
      <c r="O64" s="28">
        <v>6.02</v>
      </c>
      <c r="P64" s="24">
        <f>(H64+J64+L64+N64)*O64</f>
        <v>0</v>
      </c>
    </row>
    <row r="65" spans="1:16" ht="15" customHeight="1" x14ac:dyDescent="0.25">
      <c r="A65" s="27">
        <v>4</v>
      </c>
      <c r="B65" s="27" t="s">
        <v>49</v>
      </c>
      <c r="C65" s="27" t="s">
        <v>49</v>
      </c>
      <c r="D65" s="27">
        <v>2</v>
      </c>
      <c r="E65" s="27">
        <v>1</v>
      </c>
      <c r="F65" s="18" t="s">
        <v>176</v>
      </c>
      <c r="G65" s="2"/>
      <c r="H65" s="38"/>
      <c r="I65" s="38"/>
      <c r="J65" s="38"/>
      <c r="K65" s="38"/>
      <c r="L65" s="38"/>
      <c r="M65" s="38"/>
      <c r="N65" s="38"/>
      <c r="O65" s="28">
        <v>7.52</v>
      </c>
      <c r="P65" s="24">
        <f t="shared" ref="P65:P67" si="4">(H65+J65+L65+N65)*O65</f>
        <v>0</v>
      </c>
    </row>
    <row r="66" spans="1:16" s="29" customFormat="1" x14ac:dyDescent="0.25">
      <c r="A66" s="27">
        <v>4</v>
      </c>
      <c r="B66" s="27" t="s">
        <v>49</v>
      </c>
      <c r="C66" s="27" t="s">
        <v>49</v>
      </c>
      <c r="D66" s="27">
        <v>2</v>
      </c>
      <c r="E66" s="27">
        <v>2</v>
      </c>
      <c r="F66" s="18" t="s">
        <v>177</v>
      </c>
      <c r="G66" s="2"/>
      <c r="H66" s="38"/>
      <c r="I66" s="38"/>
      <c r="J66" s="38"/>
      <c r="K66" s="38"/>
      <c r="L66" s="38"/>
      <c r="M66" s="38"/>
      <c r="N66" s="38"/>
      <c r="O66" s="28">
        <v>11.28</v>
      </c>
      <c r="P66" s="24">
        <f t="shared" si="4"/>
        <v>0</v>
      </c>
    </row>
    <row r="67" spans="1:16" s="29" customFormat="1" x14ac:dyDescent="0.25">
      <c r="A67" s="27">
        <v>4</v>
      </c>
      <c r="B67" s="27" t="s">
        <v>49</v>
      </c>
      <c r="C67" s="27" t="s">
        <v>49</v>
      </c>
      <c r="D67" s="27">
        <v>2</v>
      </c>
      <c r="E67" s="27">
        <v>3</v>
      </c>
      <c r="F67" s="18" t="s">
        <v>178</v>
      </c>
      <c r="G67" s="2"/>
      <c r="H67" s="38"/>
      <c r="I67" s="38"/>
      <c r="J67" s="38"/>
      <c r="K67" s="38"/>
      <c r="L67" s="38"/>
      <c r="M67" s="38"/>
      <c r="N67" s="38"/>
      <c r="O67" s="28">
        <v>15.04</v>
      </c>
      <c r="P67" s="24">
        <f t="shared" si="4"/>
        <v>0</v>
      </c>
    </row>
    <row r="68" spans="1:16" x14ac:dyDescent="0.25">
      <c r="A68" s="46"/>
      <c r="B68" s="46"/>
      <c r="C68" s="46"/>
      <c r="D68" s="46"/>
      <c r="E68" s="46"/>
      <c r="F68" s="47" t="s">
        <v>2</v>
      </c>
      <c r="G68" s="50"/>
      <c r="H68" s="65"/>
      <c r="I68" s="65"/>
      <c r="J68" s="65"/>
      <c r="K68" s="65"/>
      <c r="L68" s="65"/>
      <c r="M68" s="65"/>
      <c r="N68" s="65"/>
      <c r="O68" s="48"/>
      <c r="P68" s="49">
        <f>SUM(P64:P67)</f>
        <v>0</v>
      </c>
    </row>
    <row r="69" spans="1:16" x14ac:dyDescent="0.25">
      <c r="P69" s="23"/>
    </row>
    <row r="70" spans="1:16" ht="16.5" thickBot="1" x14ac:dyDescent="0.3">
      <c r="A70" s="137"/>
      <c r="B70" s="137"/>
      <c r="C70" s="137"/>
      <c r="D70" s="137"/>
      <c r="E70" s="137"/>
      <c r="F70" s="269" t="s">
        <v>258</v>
      </c>
      <c r="G70" s="270"/>
      <c r="H70" s="271"/>
      <c r="I70" s="271"/>
      <c r="J70" s="271"/>
      <c r="K70" s="271"/>
      <c r="L70" s="271"/>
      <c r="M70" s="271"/>
      <c r="N70" s="271"/>
      <c r="O70" s="272"/>
      <c r="P70" s="272"/>
    </row>
    <row r="71" spans="1:16" ht="48" thickBot="1" x14ac:dyDescent="0.3">
      <c r="A71" s="137"/>
      <c r="B71" s="137"/>
      <c r="C71" s="137"/>
      <c r="D71" s="137"/>
      <c r="E71" s="137"/>
      <c r="F71" s="136" t="s">
        <v>0</v>
      </c>
      <c r="G71" s="163" t="s">
        <v>110</v>
      </c>
      <c r="H71" s="163" t="s">
        <v>106</v>
      </c>
      <c r="I71" s="163" t="s">
        <v>111</v>
      </c>
      <c r="J71" s="163" t="s">
        <v>107</v>
      </c>
      <c r="K71" s="163" t="s">
        <v>112</v>
      </c>
      <c r="L71" s="163" t="s">
        <v>108</v>
      </c>
      <c r="M71" s="163" t="s">
        <v>113</v>
      </c>
      <c r="N71" s="163" t="s">
        <v>109</v>
      </c>
      <c r="O71" s="141" t="s">
        <v>255</v>
      </c>
      <c r="P71" s="142" t="s">
        <v>232</v>
      </c>
    </row>
    <row r="72" spans="1:16" x14ac:dyDescent="0.25">
      <c r="A72" s="143">
        <v>4</v>
      </c>
      <c r="B72" s="143" t="s">
        <v>49</v>
      </c>
      <c r="C72" s="143" t="s">
        <v>49</v>
      </c>
      <c r="D72" s="143">
        <v>7</v>
      </c>
      <c r="E72" s="143">
        <v>0</v>
      </c>
      <c r="F72" s="144" t="s">
        <v>175</v>
      </c>
      <c r="G72" s="170"/>
      <c r="H72" s="171"/>
      <c r="I72" s="171"/>
      <c r="J72" s="171"/>
      <c r="K72" s="171"/>
      <c r="L72" s="171"/>
      <c r="M72" s="171"/>
      <c r="N72" s="171"/>
      <c r="O72" s="147">
        <v>6.02</v>
      </c>
      <c r="P72" s="172">
        <f>(H72+J72+L72+N72)*O72</f>
        <v>0</v>
      </c>
    </row>
    <row r="73" spans="1:16" x14ac:dyDescent="0.25">
      <c r="A73" s="143">
        <v>4</v>
      </c>
      <c r="B73" s="143" t="s">
        <v>49</v>
      </c>
      <c r="C73" s="143" t="s">
        <v>49</v>
      </c>
      <c r="D73" s="143">
        <v>7</v>
      </c>
      <c r="E73" s="143">
        <v>1</v>
      </c>
      <c r="F73" s="144" t="s">
        <v>176</v>
      </c>
      <c r="G73" s="146"/>
      <c r="H73" s="171"/>
      <c r="I73" s="171"/>
      <c r="J73" s="171"/>
      <c r="K73" s="171"/>
      <c r="L73" s="171"/>
      <c r="M73" s="171"/>
      <c r="N73" s="171"/>
      <c r="O73" s="147">
        <v>7.52</v>
      </c>
      <c r="P73" s="172">
        <f t="shared" ref="P73:P75" si="5">(H73+J73+L73+N73)*O73</f>
        <v>0</v>
      </c>
    </row>
    <row r="74" spans="1:16" x14ac:dyDescent="0.25">
      <c r="A74" s="143">
        <v>4</v>
      </c>
      <c r="B74" s="143" t="s">
        <v>49</v>
      </c>
      <c r="C74" s="143" t="s">
        <v>49</v>
      </c>
      <c r="D74" s="143">
        <v>7</v>
      </c>
      <c r="E74" s="143">
        <v>2</v>
      </c>
      <c r="F74" s="144" t="s">
        <v>177</v>
      </c>
      <c r="G74" s="146"/>
      <c r="H74" s="171"/>
      <c r="I74" s="171"/>
      <c r="J74" s="171"/>
      <c r="K74" s="171"/>
      <c r="L74" s="171"/>
      <c r="M74" s="171"/>
      <c r="N74" s="171"/>
      <c r="O74" s="147">
        <v>11.28</v>
      </c>
      <c r="P74" s="172">
        <f t="shared" si="5"/>
        <v>0</v>
      </c>
    </row>
    <row r="75" spans="1:16" x14ac:dyDescent="0.25">
      <c r="A75" s="143">
        <v>4</v>
      </c>
      <c r="B75" s="143" t="s">
        <v>49</v>
      </c>
      <c r="C75" s="143" t="s">
        <v>49</v>
      </c>
      <c r="D75" s="143">
        <v>7</v>
      </c>
      <c r="E75" s="143">
        <v>3</v>
      </c>
      <c r="F75" s="144" t="s">
        <v>178</v>
      </c>
      <c r="G75" s="146"/>
      <c r="H75" s="171"/>
      <c r="I75" s="171"/>
      <c r="J75" s="171"/>
      <c r="K75" s="171"/>
      <c r="L75" s="171"/>
      <c r="M75" s="171"/>
      <c r="N75" s="171"/>
      <c r="O75" s="147">
        <v>15.04</v>
      </c>
      <c r="P75" s="172">
        <f t="shared" si="5"/>
        <v>0</v>
      </c>
    </row>
    <row r="76" spans="1:16" x14ac:dyDescent="0.25">
      <c r="A76" s="154"/>
      <c r="B76" s="154"/>
      <c r="C76" s="154"/>
      <c r="D76" s="154"/>
      <c r="E76" s="154"/>
      <c r="F76" s="155" t="s">
        <v>2</v>
      </c>
      <c r="G76" s="173"/>
      <c r="H76" s="156"/>
      <c r="I76" s="156"/>
      <c r="J76" s="156"/>
      <c r="K76" s="156"/>
      <c r="L76" s="156"/>
      <c r="M76" s="156"/>
      <c r="N76" s="156"/>
      <c r="O76" s="157"/>
      <c r="P76" s="158">
        <f>SUM(P72:P75)</f>
        <v>0</v>
      </c>
    </row>
    <row r="77" spans="1:16" x14ac:dyDescent="0.25">
      <c r="A77" s="149"/>
      <c r="B77" s="149"/>
      <c r="C77" s="149"/>
      <c r="D77" s="149"/>
      <c r="E77" s="149"/>
      <c r="F77" s="149"/>
      <c r="G77" s="149"/>
      <c r="H77" s="149"/>
      <c r="I77" s="149"/>
      <c r="J77" s="149"/>
      <c r="K77" s="149"/>
      <c r="L77" s="149"/>
      <c r="M77" s="149"/>
      <c r="N77" s="149"/>
      <c r="O77" s="149"/>
      <c r="P77" s="169"/>
    </row>
    <row r="78" spans="1:16" x14ac:dyDescent="0.25">
      <c r="P78" s="23"/>
    </row>
    <row r="79" spans="1:16" ht="16.5" thickBot="1" x14ac:dyDescent="0.3">
      <c r="A79" s="14"/>
      <c r="B79" s="14"/>
      <c r="C79" s="14"/>
      <c r="D79" s="14"/>
      <c r="E79" s="14"/>
      <c r="F79" s="265" t="s">
        <v>240</v>
      </c>
      <c r="G79" s="266"/>
      <c r="H79" s="267"/>
      <c r="I79" s="267"/>
      <c r="J79" s="267"/>
      <c r="K79" s="267"/>
      <c r="L79" s="267"/>
      <c r="M79" s="267"/>
      <c r="N79" s="267"/>
      <c r="O79" s="268"/>
      <c r="P79" s="268"/>
    </row>
    <row r="80" spans="1:16" ht="48" thickBot="1" x14ac:dyDescent="0.3">
      <c r="A80" s="14"/>
      <c r="B80" s="14"/>
      <c r="C80" s="14"/>
      <c r="D80" s="14"/>
      <c r="E80" s="14"/>
      <c r="F80" s="15" t="s">
        <v>0</v>
      </c>
      <c r="G80" s="56" t="s">
        <v>110</v>
      </c>
      <c r="H80" s="56" t="s">
        <v>106</v>
      </c>
      <c r="I80" s="56" t="s">
        <v>111</v>
      </c>
      <c r="J80" s="56" t="s">
        <v>107</v>
      </c>
      <c r="K80" s="56" t="s">
        <v>112</v>
      </c>
      <c r="L80" s="56" t="s">
        <v>108</v>
      </c>
      <c r="M80" s="56" t="s">
        <v>113</v>
      </c>
      <c r="N80" s="56" t="s">
        <v>109</v>
      </c>
      <c r="O80" s="82" t="s">
        <v>255</v>
      </c>
      <c r="P80" s="73" t="s">
        <v>232</v>
      </c>
    </row>
    <row r="81" spans="1:16" x14ac:dyDescent="0.25">
      <c r="A81" s="27">
        <v>4</v>
      </c>
      <c r="B81" s="27" t="s">
        <v>76</v>
      </c>
      <c r="C81" s="27" t="s">
        <v>76</v>
      </c>
      <c r="D81" s="27">
        <v>1</v>
      </c>
      <c r="E81" s="27">
        <v>3</v>
      </c>
      <c r="F81" s="18" t="s">
        <v>175</v>
      </c>
      <c r="G81" s="2"/>
      <c r="H81" s="38"/>
      <c r="I81" s="38"/>
      <c r="J81" s="38"/>
      <c r="K81" s="38"/>
      <c r="L81" s="38"/>
      <c r="M81" s="38"/>
      <c r="N81" s="38"/>
      <c r="O81" s="21">
        <v>7.52</v>
      </c>
      <c r="P81" s="22">
        <f>(H81+J81+L81+N81)*O81</f>
        <v>0</v>
      </c>
    </row>
    <row r="82" spans="1:16" x14ac:dyDescent="0.25">
      <c r="A82" s="27">
        <v>4</v>
      </c>
      <c r="B82" s="27" t="s">
        <v>76</v>
      </c>
      <c r="C82" s="27" t="s">
        <v>76</v>
      </c>
      <c r="D82" s="27">
        <v>1</v>
      </c>
      <c r="E82" s="27">
        <v>4</v>
      </c>
      <c r="F82" s="18" t="s">
        <v>176</v>
      </c>
      <c r="G82" s="2"/>
      <c r="H82" s="38"/>
      <c r="I82" s="38"/>
      <c r="J82" s="38"/>
      <c r="K82" s="38"/>
      <c r="L82" s="38"/>
      <c r="M82" s="38"/>
      <c r="N82" s="38"/>
      <c r="O82" s="21">
        <v>11.28</v>
      </c>
      <c r="P82" s="22">
        <f t="shared" ref="P82:P84" si="6">(H82+J82+L82+N82)*O82</f>
        <v>0</v>
      </c>
    </row>
    <row r="83" spans="1:16" x14ac:dyDescent="0.25">
      <c r="A83" s="27">
        <v>4</v>
      </c>
      <c r="B83" s="27" t="s">
        <v>76</v>
      </c>
      <c r="C83" s="27" t="s">
        <v>76</v>
      </c>
      <c r="D83" s="27">
        <v>1</v>
      </c>
      <c r="E83" s="27">
        <v>5</v>
      </c>
      <c r="F83" s="18" t="s">
        <v>177</v>
      </c>
      <c r="G83" s="2"/>
      <c r="H83" s="38"/>
      <c r="I83" s="38"/>
      <c r="J83" s="38"/>
      <c r="K83" s="38"/>
      <c r="L83" s="38"/>
      <c r="M83" s="38"/>
      <c r="N83" s="38"/>
      <c r="O83" s="21">
        <v>15.04</v>
      </c>
      <c r="P83" s="22">
        <f t="shared" si="6"/>
        <v>0</v>
      </c>
    </row>
    <row r="84" spans="1:16" x14ac:dyDescent="0.25">
      <c r="A84" s="27">
        <v>4</v>
      </c>
      <c r="B84" s="27" t="s">
        <v>76</v>
      </c>
      <c r="C84" s="27" t="s">
        <v>76</v>
      </c>
      <c r="D84" s="27">
        <v>1</v>
      </c>
      <c r="E84" s="27">
        <v>6</v>
      </c>
      <c r="F84" s="18" t="s">
        <v>178</v>
      </c>
      <c r="G84" s="2"/>
      <c r="H84" s="38"/>
      <c r="I84" s="38"/>
      <c r="J84" s="38"/>
      <c r="K84" s="38"/>
      <c r="L84" s="38"/>
      <c r="M84" s="38"/>
      <c r="N84" s="38"/>
      <c r="O84" s="21">
        <v>18.8</v>
      </c>
      <c r="P84" s="22">
        <f t="shared" si="6"/>
        <v>0</v>
      </c>
    </row>
    <row r="85" spans="1:16" x14ac:dyDescent="0.25">
      <c r="A85" s="46"/>
      <c r="B85" s="46"/>
      <c r="C85" s="46"/>
      <c r="D85" s="46"/>
      <c r="E85" s="46"/>
      <c r="F85" s="47" t="s">
        <v>2</v>
      </c>
      <c r="G85" s="50"/>
      <c r="H85" s="65"/>
      <c r="I85" s="65"/>
      <c r="J85" s="65"/>
      <c r="K85" s="65"/>
      <c r="L85" s="65"/>
      <c r="M85" s="65"/>
      <c r="N85" s="65"/>
      <c r="O85" s="48"/>
      <c r="P85" s="49">
        <f>SUM(P81:P84)</f>
        <v>0</v>
      </c>
    </row>
    <row r="86" spans="1:16" x14ac:dyDescent="0.25">
      <c r="P86" s="23"/>
    </row>
    <row r="87" spans="1:16" ht="16.5" thickBot="1" x14ac:dyDescent="0.3">
      <c r="A87" s="137"/>
      <c r="B87" s="137"/>
      <c r="C87" s="137"/>
      <c r="D87" s="137"/>
      <c r="E87" s="137"/>
      <c r="F87" s="269" t="s">
        <v>259</v>
      </c>
      <c r="G87" s="270"/>
      <c r="H87" s="271"/>
      <c r="I87" s="271"/>
      <c r="J87" s="271"/>
      <c r="K87" s="271"/>
      <c r="L87" s="271"/>
      <c r="M87" s="271"/>
      <c r="N87" s="271"/>
      <c r="O87" s="272"/>
      <c r="P87" s="272"/>
    </row>
    <row r="88" spans="1:16" ht="48" thickBot="1" x14ac:dyDescent="0.3">
      <c r="A88" s="137"/>
      <c r="B88" s="137"/>
      <c r="C88" s="137"/>
      <c r="D88" s="137"/>
      <c r="E88" s="137"/>
      <c r="F88" s="144" t="s">
        <v>0</v>
      </c>
      <c r="G88" s="163" t="s">
        <v>110</v>
      </c>
      <c r="H88" s="163" t="s">
        <v>106</v>
      </c>
      <c r="I88" s="163" t="s">
        <v>111</v>
      </c>
      <c r="J88" s="163" t="s">
        <v>107</v>
      </c>
      <c r="K88" s="163" t="s">
        <v>112</v>
      </c>
      <c r="L88" s="163" t="s">
        <v>108</v>
      </c>
      <c r="M88" s="163" t="s">
        <v>113</v>
      </c>
      <c r="N88" s="163" t="s">
        <v>109</v>
      </c>
      <c r="O88" s="141" t="s">
        <v>255</v>
      </c>
      <c r="P88" s="142" t="s">
        <v>232</v>
      </c>
    </row>
    <row r="89" spans="1:16" x14ac:dyDescent="0.25">
      <c r="A89" s="143">
        <v>4</v>
      </c>
      <c r="B89" s="143" t="s">
        <v>76</v>
      </c>
      <c r="C89" s="143" t="s">
        <v>76</v>
      </c>
      <c r="D89" s="143">
        <v>6</v>
      </c>
      <c r="E89" s="143">
        <v>3</v>
      </c>
      <c r="F89" s="144" t="s">
        <v>175</v>
      </c>
      <c r="G89" s="146"/>
      <c r="H89" s="171"/>
      <c r="I89" s="171"/>
      <c r="J89" s="171"/>
      <c r="K89" s="171"/>
      <c r="L89" s="171"/>
      <c r="M89" s="171"/>
      <c r="N89" s="171"/>
      <c r="O89" s="147">
        <v>7.52</v>
      </c>
      <c r="P89" s="148">
        <f>(H89+J89+L89+N89)*O89</f>
        <v>0</v>
      </c>
    </row>
    <row r="90" spans="1:16" x14ac:dyDescent="0.25">
      <c r="A90" s="143">
        <v>4</v>
      </c>
      <c r="B90" s="143" t="s">
        <v>76</v>
      </c>
      <c r="C90" s="143" t="s">
        <v>76</v>
      </c>
      <c r="D90" s="143">
        <v>6</v>
      </c>
      <c r="E90" s="143">
        <v>4</v>
      </c>
      <c r="F90" s="144" t="s">
        <v>176</v>
      </c>
      <c r="G90" s="146"/>
      <c r="H90" s="171"/>
      <c r="I90" s="171"/>
      <c r="J90" s="171"/>
      <c r="K90" s="171"/>
      <c r="L90" s="171"/>
      <c r="M90" s="171"/>
      <c r="N90" s="171"/>
      <c r="O90" s="147">
        <v>11.28</v>
      </c>
      <c r="P90" s="148">
        <f t="shared" ref="P90:P92" si="7">(H90+J90+L90+N90)*O90</f>
        <v>0</v>
      </c>
    </row>
    <row r="91" spans="1:16" x14ac:dyDescent="0.25">
      <c r="A91" s="143">
        <v>4</v>
      </c>
      <c r="B91" s="143" t="s">
        <v>76</v>
      </c>
      <c r="C91" s="143" t="s">
        <v>76</v>
      </c>
      <c r="D91" s="143">
        <v>6</v>
      </c>
      <c r="E91" s="143">
        <v>5</v>
      </c>
      <c r="F91" s="144" t="s">
        <v>177</v>
      </c>
      <c r="G91" s="146"/>
      <c r="H91" s="171"/>
      <c r="I91" s="171"/>
      <c r="J91" s="171"/>
      <c r="K91" s="171"/>
      <c r="L91" s="171"/>
      <c r="M91" s="171"/>
      <c r="N91" s="171"/>
      <c r="O91" s="147">
        <v>15.04</v>
      </c>
      <c r="P91" s="148">
        <f t="shared" si="7"/>
        <v>0</v>
      </c>
    </row>
    <row r="92" spans="1:16" x14ac:dyDescent="0.25">
      <c r="A92" s="143">
        <v>4</v>
      </c>
      <c r="B92" s="143" t="s">
        <v>76</v>
      </c>
      <c r="C92" s="143" t="s">
        <v>76</v>
      </c>
      <c r="D92" s="143">
        <v>6</v>
      </c>
      <c r="E92" s="143">
        <v>6</v>
      </c>
      <c r="F92" s="144" t="s">
        <v>178</v>
      </c>
      <c r="G92" s="146"/>
      <c r="H92" s="171"/>
      <c r="I92" s="171"/>
      <c r="J92" s="171"/>
      <c r="K92" s="171"/>
      <c r="L92" s="171"/>
      <c r="M92" s="171"/>
      <c r="N92" s="171"/>
      <c r="O92" s="147">
        <v>18.8</v>
      </c>
      <c r="P92" s="148">
        <f t="shared" si="7"/>
        <v>0</v>
      </c>
    </row>
    <row r="93" spans="1:16" x14ac:dyDescent="0.25">
      <c r="A93" s="154"/>
      <c r="B93" s="154"/>
      <c r="C93" s="154"/>
      <c r="D93" s="154"/>
      <c r="E93" s="154"/>
      <c r="F93" s="155" t="s">
        <v>2</v>
      </c>
      <c r="G93" s="173"/>
      <c r="H93" s="156"/>
      <c r="I93" s="156"/>
      <c r="J93" s="156"/>
      <c r="K93" s="156"/>
      <c r="L93" s="156"/>
      <c r="M93" s="156"/>
      <c r="N93" s="156"/>
      <c r="O93" s="157"/>
      <c r="P93" s="158">
        <f>SUM(P89:P92)</f>
        <v>0</v>
      </c>
    </row>
    <row r="94" spans="1:16" x14ac:dyDescent="0.25">
      <c r="A94" s="149"/>
      <c r="B94" s="149"/>
      <c r="C94" s="149"/>
      <c r="D94" s="149"/>
      <c r="E94" s="149"/>
      <c r="F94" s="149"/>
      <c r="G94" s="149"/>
      <c r="H94" s="149"/>
      <c r="I94" s="149"/>
      <c r="J94" s="149"/>
      <c r="K94" s="149"/>
      <c r="L94" s="149"/>
      <c r="M94" s="149"/>
      <c r="N94" s="149"/>
      <c r="O94" s="149"/>
      <c r="P94" s="169"/>
    </row>
    <row r="95" spans="1:16" ht="16.5" thickBot="1" x14ac:dyDescent="0.3">
      <c r="A95" s="14"/>
      <c r="B95" s="14"/>
      <c r="C95" s="14"/>
      <c r="D95" s="14"/>
      <c r="E95" s="14"/>
      <c r="F95" s="265" t="s">
        <v>241</v>
      </c>
      <c r="G95" s="266"/>
      <c r="H95" s="267"/>
      <c r="I95" s="267"/>
      <c r="J95" s="267"/>
      <c r="K95" s="267"/>
      <c r="L95" s="267"/>
      <c r="M95" s="267"/>
      <c r="N95" s="267"/>
      <c r="O95" s="268"/>
      <c r="P95" s="268"/>
    </row>
    <row r="96" spans="1:16" ht="48" thickBot="1" x14ac:dyDescent="0.3">
      <c r="A96" s="14"/>
      <c r="B96" s="14"/>
      <c r="C96" s="14"/>
      <c r="D96" s="14"/>
      <c r="E96" s="14"/>
      <c r="F96" s="16" t="s">
        <v>0</v>
      </c>
      <c r="G96" s="56" t="s">
        <v>110</v>
      </c>
      <c r="H96" s="56" t="s">
        <v>106</v>
      </c>
      <c r="I96" s="56" t="s">
        <v>111</v>
      </c>
      <c r="J96" s="56" t="s">
        <v>107</v>
      </c>
      <c r="K96" s="56" t="s">
        <v>112</v>
      </c>
      <c r="L96" s="56" t="s">
        <v>108</v>
      </c>
      <c r="M96" s="56" t="s">
        <v>113</v>
      </c>
      <c r="N96" s="56" t="s">
        <v>109</v>
      </c>
      <c r="O96" s="82" t="s">
        <v>255</v>
      </c>
      <c r="P96" s="73" t="s">
        <v>232</v>
      </c>
    </row>
    <row r="97" spans="1:16" x14ac:dyDescent="0.25">
      <c r="A97" s="12">
        <v>5</v>
      </c>
      <c r="B97" s="12" t="s">
        <v>45</v>
      </c>
      <c r="C97" s="12" t="s">
        <v>45</v>
      </c>
      <c r="D97" s="12">
        <v>0</v>
      </c>
      <c r="E97" s="12">
        <v>1</v>
      </c>
      <c r="F97" s="15" t="s">
        <v>190</v>
      </c>
      <c r="G97" s="69"/>
      <c r="H97" s="38"/>
      <c r="I97" s="38"/>
      <c r="J97" s="38"/>
      <c r="K97" s="38"/>
      <c r="L97" s="38"/>
      <c r="M97" s="38"/>
      <c r="N97" s="38"/>
      <c r="O97" s="21">
        <v>0.75</v>
      </c>
      <c r="P97" s="24">
        <f>(H97+J97+L97+N97)*O97</f>
        <v>0</v>
      </c>
    </row>
    <row r="98" spans="1:16" x14ac:dyDescent="0.25">
      <c r="A98" s="12">
        <v>5</v>
      </c>
      <c r="B98" s="12" t="s">
        <v>45</v>
      </c>
      <c r="C98" s="12" t="s">
        <v>45</v>
      </c>
      <c r="D98" s="12">
        <v>0</v>
      </c>
      <c r="E98" s="12">
        <v>2</v>
      </c>
      <c r="F98" s="15" t="s">
        <v>191</v>
      </c>
      <c r="G98" s="2"/>
      <c r="H98" s="38"/>
      <c r="I98" s="38"/>
      <c r="J98" s="38"/>
      <c r="K98" s="38"/>
      <c r="L98" s="38"/>
      <c r="M98" s="38"/>
      <c r="N98" s="38"/>
      <c r="O98" s="21">
        <v>1.1299999999999999</v>
      </c>
      <c r="P98" s="24">
        <f t="shared" ref="P98:P111" si="8">(H98+J98+L98+N98)*O98</f>
        <v>0</v>
      </c>
    </row>
    <row r="99" spans="1:16" x14ac:dyDescent="0.25">
      <c r="A99" s="12">
        <v>5</v>
      </c>
      <c r="B99" s="12" t="s">
        <v>45</v>
      </c>
      <c r="C99" s="12" t="s">
        <v>45</v>
      </c>
      <c r="D99" s="12">
        <v>0</v>
      </c>
      <c r="E99" s="12">
        <v>3</v>
      </c>
      <c r="F99" s="15" t="s">
        <v>192</v>
      </c>
      <c r="G99" s="2"/>
      <c r="H99" s="38"/>
      <c r="I99" s="38"/>
      <c r="J99" s="38"/>
      <c r="K99" s="38"/>
      <c r="L99" s="38"/>
      <c r="M99" s="38"/>
      <c r="N99" s="38"/>
      <c r="O99" s="21">
        <v>1.51</v>
      </c>
      <c r="P99" s="24">
        <f t="shared" si="8"/>
        <v>0</v>
      </c>
    </row>
    <row r="100" spans="1:16" x14ac:dyDescent="0.25">
      <c r="A100" s="12">
        <v>5</v>
      </c>
      <c r="B100" s="12" t="s">
        <v>45</v>
      </c>
      <c r="C100" s="12" t="s">
        <v>45</v>
      </c>
      <c r="D100" s="12">
        <v>0</v>
      </c>
      <c r="E100" s="12">
        <v>4</v>
      </c>
      <c r="F100" s="15" t="s">
        <v>193</v>
      </c>
      <c r="G100" s="2"/>
      <c r="H100" s="38"/>
      <c r="I100" s="38"/>
      <c r="J100" s="38"/>
      <c r="K100" s="38"/>
      <c r="L100" s="38"/>
      <c r="M100" s="38"/>
      <c r="N100" s="38"/>
      <c r="O100" s="21">
        <v>1.88</v>
      </c>
      <c r="P100" s="24">
        <f t="shared" si="8"/>
        <v>0</v>
      </c>
    </row>
    <row r="101" spans="1:16" x14ac:dyDescent="0.25">
      <c r="A101" s="12">
        <v>5</v>
      </c>
      <c r="B101" s="12" t="s">
        <v>45</v>
      </c>
      <c r="C101" s="12" t="s">
        <v>45</v>
      </c>
      <c r="D101" s="12">
        <v>0</v>
      </c>
      <c r="E101" s="12">
        <v>5</v>
      </c>
      <c r="F101" s="15" t="s">
        <v>194</v>
      </c>
      <c r="G101" s="2"/>
      <c r="H101" s="38"/>
      <c r="I101" s="38"/>
      <c r="J101" s="38"/>
      <c r="K101" s="38"/>
      <c r="L101" s="38"/>
      <c r="M101" s="38"/>
      <c r="N101" s="38"/>
      <c r="O101" s="21">
        <v>2.25</v>
      </c>
      <c r="P101" s="24">
        <f t="shared" si="8"/>
        <v>0</v>
      </c>
    </row>
    <row r="102" spans="1:16" x14ac:dyDescent="0.25">
      <c r="A102" s="12">
        <v>5</v>
      </c>
      <c r="B102" s="12" t="s">
        <v>45</v>
      </c>
      <c r="C102" s="12" t="s">
        <v>45</v>
      </c>
      <c r="D102" s="12">
        <v>0</v>
      </c>
      <c r="E102" s="12">
        <v>6</v>
      </c>
      <c r="F102" s="15" t="s">
        <v>79</v>
      </c>
      <c r="G102" s="2"/>
      <c r="H102" s="38"/>
      <c r="I102" s="38"/>
      <c r="J102" s="38"/>
      <c r="K102" s="38"/>
      <c r="L102" s="38"/>
      <c r="M102" s="38"/>
      <c r="N102" s="38"/>
      <c r="O102" s="21">
        <v>2.63</v>
      </c>
      <c r="P102" s="24">
        <f t="shared" si="8"/>
        <v>0</v>
      </c>
    </row>
    <row r="103" spans="1:16" x14ac:dyDescent="0.25">
      <c r="A103" s="12">
        <v>5</v>
      </c>
      <c r="B103" s="12" t="s">
        <v>45</v>
      </c>
      <c r="C103" s="12" t="s">
        <v>45</v>
      </c>
      <c r="D103" s="12">
        <v>0</v>
      </c>
      <c r="E103" s="12">
        <v>7</v>
      </c>
      <c r="F103" s="15" t="s">
        <v>80</v>
      </c>
      <c r="G103" s="2"/>
      <c r="H103" s="38"/>
      <c r="I103" s="38"/>
      <c r="J103" s="38"/>
      <c r="K103" s="38"/>
      <c r="L103" s="38"/>
      <c r="M103" s="38"/>
      <c r="N103" s="38"/>
      <c r="O103" s="21">
        <v>3.01</v>
      </c>
      <c r="P103" s="24">
        <f t="shared" si="8"/>
        <v>0</v>
      </c>
    </row>
    <row r="104" spans="1:16" x14ac:dyDescent="0.25">
      <c r="A104" s="12">
        <v>5</v>
      </c>
      <c r="B104" s="12" t="s">
        <v>45</v>
      </c>
      <c r="C104" s="12" t="s">
        <v>45</v>
      </c>
      <c r="D104" s="12">
        <v>0</v>
      </c>
      <c r="E104" s="12">
        <v>8</v>
      </c>
      <c r="F104" s="15" t="s">
        <v>81</v>
      </c>
      <c r="G104" s="2"/>
      <c r="H104" s="38"/>
      <c r="I104" s="38"/>
      <c r="J104" s="38"/>
      <c r="K104" s="38"/>
      <c r="L104" s="38"/>
      <c r="M104" s="38"/>
      <c r="N104" s="38"/>
      <c r="O104" s="21">
        <v>3.76</v>
      </c>
      <c r="P104" s="24">
        <f t="shared" si="8"/>
        <v>0</v>
      </c>
    </row>
    <row r="105" spans="1:16" x14ac:dyDescent="0.25">
      <c r="A105" s="12">
        <v>5</v>
      </c>
      <c r="B105" s="12" t="s">
        <v>45</v>
      </c>
      <c r="C105" s="12" t="s">
        <v>45</v>
      </c>
      <c r="D105" s="12">
        <v>0</v>
      </c>
      <c r="E105" s="12">
        <v>9</v>
      </c>
      <c r="F105" s="15" t="s">
        <v>82</v>
      </c>
      <c r="G105" s="2"/>
      <c r="H105" s="38"/>
      <c r="I105" s="38"/>
      <c r="J105" s="38"/>
      <c r="K105" s="38"/>
      <c r="L105" s="38"/>
      <c r="M105" s="38"/>
      <c r="N105" s="38"/>
      <c r="O105" s="21">
        <v>5.64</v>
      </c>
      <c r="P105" s="24">
        <f t="shared" si="8"/>
        <v>0</v>
      </c>
    </row>
    <row r="106" spans="1:16" x14ac:dyDescent="0.25">
      <c r="A106" s="12">
        <v>5</v>
      </c>
      <c r="B106" s="12" t="s">
        <v>45</v>
      </c>
      <c r="C106" s="12" t="s">
        <v>45</v>
      </c>
      <c r="D106" s="12">
        <v>1</v>
      </c>
      <c r="E106" s="12">
        <v>0</v>
      </c>
      <c r="F106" s="15" t="s">
        <v>83</v>
      </c>
      <c r="G106" s="2"/>
      <c r="H106" s="38"/>
      <c r="I106" s="38"/>
      <c r="J106" s="38"/>
      <c r="K106" s="38"/>
      <c r="L106" s="38"/>
      <c r="M106" s="38"/>
      <c r="N106" s="38"/>
      <c r="O106" s="21">
        <v>7.52</v>
      </c>
      <c r="P106" s="24">
        <f t="shared" si="8"/>
        <v>0</v>
      </c>
    </row>
    <row r="107" spans="1:16" x14ac:dyDescent="0.25">
      <c r="A107" s="12">
        <v>5</v>
      </c>
      <c r="B107" s="12" t="s">
        <v>45</v>
      </c>
      <c r="C107" s="12" t="s">
        <v>45</v>
      </c>
      <c r="D107" s="12">
        <v>1</v>
      </c>
      <c r="E107" s="12">
        <v>1</v>
      </c>
      <c r="F107" s="15" t="s">
        <v>84</v>
      </c>
      <c r="G107" s="2"/>
      <c r="H107" s="38"/>
      <c r="I107" s="38"/>
      <c r="J107" s="38"/>
      <c r="K107" s="38"/>
      <c r="L107" s="38"/>
      <c r="M107" s="38"/>
      <c r="N107" s="38"/>
      <c r="O107" s="21">
        <v>9.4</v>
      </c>
      <c r="P107" s="24">
        <f t="shared" si="8"/>
        <v>0</v>
      </c>
    </row>
    <row r="108" spans="1:16" x14ac:dyDescent="0.25">
      <c r="A108" s="12">
        <v>5</v>
      </c>
      <c r="B108" s="12" t="s">
        <v>45</v>
      </c>
      <c r="C108" s="12" t="s">
        <v>45</v>
      </c>
      <c r="D108" s="12">
        <v>1</v>
      </c>
      <c r="E108" s="12">
        <v>2</v>
      </c>
      <c r="F108" s="15" t="s">
        <v>85</v>
      </c>
      <c r="G108" s="2"/>
      <c r="H108" s="38"/>
      <c r="I108" s="38"/>
      <c r="J108" s="38"/>
      <c r="K108" s="38"/>
      <c r="L108" s="38"/>
      <c r="M108" s="38"/>
      <c r="N108" s="38"/>
      <c r="O108" s="21">
        <v>13.16</v>
      </c>
      <c r="P108" s="24">
        <f t="shared" si="8"/>
        <v>0</v>
      </c>
    </row>
    <row r="109" spans="1:16" x14ac:dyDescent="0.25">
      <c r="A109" s="64">
        <v>5</v>
      </c>
      <c r="B109" s="64" t="s">
        <v>45</v>
      </c>
      <c r="C109" s="64" t="s">
        <v>45</v>
      </c>
      <c r="D109" s="64">
        <v>1</v>
      </c>
      <c r="E109" s="64">
        <v>3</v>
      </c>
      <c r="F109" s="34" t="s">
        <v>86</v>
      </c>
      <c r="G109" s="2"/>
      <c r="H109" s="38"/>
      <c r="I109" s="38"/>
      <c r="J109" s="38"/>
      <c r="K109" s="38"/>
      <c r="L109" s="38"/>
      <c r="M109" s="38"/>
      <c r="N109" s="38"/>
      <c r="O109" s="30">
        <v>16.920000000000002</v>
      </c>
      <c r="P109" s="24">
        <f t="shared" si="8"/>
        <v>0</v>
      </c>
    </row>
    <row r="110" spans="1:16" x14ac:dyDescent="0.25">
      <c r="A110" s="27">
        <v>5</v>
      </c>
      <c r="B110" s="27" t="s">
        <v>45</v>
      </c>
      <c r="C110" s="27" t="s">
        <v>45</v>
      </c>
      <c r="D110" s="27">
        <v>1</v>
      </c>
      <c r="E110" s="27">
        <v>4</v>
      </c>
      <c r="F110" s="35" t="s">
        <v>87</v>
      </c>
      <c r="G110" s="2"/>
      <c r="H110" s="39"/>
      <c r="I110" s="39"/>
      <c r="J110" s="39"/>
      <c r="K110" s="39"/>
      <c r="L110" s="39"/>
      <c r="M110" s="39"/>
      <c r="N110" s="39"/>
      <c r="O110" s="28">
        <v>18.8</v>
      </c>
      <c r="P110" s="24">
        <f t="shared" si="8"/>
        <v>0</v>
      </c>
    </row>
    <row r="111" spans="1:16" x14ac:dyDescent="0.25">
      <c r="A111" s="27">
        <v>5</v>
      </c>
      <c r="B111" s="27" t="s">
        <v>45</v>
      </c>
      <c r="C111" s="27" t="s">
        <v>45</v>
      </c>
      <c r="D111" s="27">
        <v>1</v>
      </c>
      <c r="E111" s="27">
        <v>5</v>
      </c>
      <c r="F111" s="36" t="s">
        <v>195</v>
      </c>
      <c r="G111" s="4"/>
      <c r="H111" s="39"/>
      <c r="I111" s="39"/>
      <c r="J111" s="39"/>
      <c r="K111" s="39"/>
      <c r="L111" s="39"/>
      <c r="M111" s="39"/>
      <c r="N111" s="39"/>
      <c r="O111" s="28">
        <v>18.8</v>
      </c>
      <c r="P111" s="24">
        <f t="shared" si="8"/>
        <v>0</v>
      </c>
    </row>
    <row r="112" spans="1:16" x14ac:dyDescent="0.25">
      <c r="A112" s="46"/>
      <c r="B112" s="46"/>
      <c r="C112" s="46"/>
      <c r="D112" s="46"/>
      <c r="E112" s="46"/>
      <c r="F112" s="47"/>
      <c r="G112" s="50"/>
      <c r="H112" s="65"/>
      <c r="I112" s="65"/>
      <c r="J112" s="65"/>
      <c r="K112" s="65"/>
      <c r="L112" s="65"/>
      <c r="M112" s="65"/>
      <c r="N112" s="65"/>
      <c r="O112" s="48"/>
      <c r="P112" s="49">
        <f>SUM(P97:P111)</f>
        <v>0</v>
      </c>
    </row>
    <row r="113" spans="1:16" x14ac:dyDescent="0.25">
      <c r="P113" s="23"/>
    </row>
    <row r="114" spans="1:16" ht="16.5" thickBot="1" x14ac:dyDescent="0.3">
      <c r="A114" s="137"/>
      <c r="B114" s="137"/>
      <c r="C114" s="137"/>
      <c r="D114" s="137"/>
      <c r="E114" s="137"/>
      <c r="F114" s="269" t="s">
        <v>260</v>
      </c>
      <c r="G114" s="270"/>
      <c r="H114" s="271"/>
      <c r="I114" s="271"/>
      <c r="J114" s="271"/>
      <c r="K114" s="271"/>
      <c r="L114" s="271"/>
      <c r="M114" s="271"/>
      <c r="N114" s="271"/>
      <c r="O114" s="272"/>
      <c r="P114" s="272"/>
    </row>
    <row r="115" spans="1:16" ht="48" thickBot="1" x14ac:dyDescent="0.3">
      <c r="A115" s="137"/>
      <c r="B115" s="137"/>
      <c r="C115" s="137"/>
      <c r="D115" s="137"/>
      <c r="E115" s="137"/>
      <c r="F115" s="136" t="s">
        <v>0</v>
      </c>
      <c r="G115" s="163" t="s">
        <v>110</v>
      </c>
      <c r="H115" s="163" t="s">
        <v>106</v>
      </c>
      <c r="I115" s="163" t="s">
        <v>111</v>
      </c>
      <c r="J115" s="163" t="s">
        <v>107</v>
      </c>
      <c r="K115" s="163" t="s">
        <v>112</v>
      </c>
      <c r="L115" s="163" t="s">
        <v>108</v>
      </c>
      <c r="M115" s="163" t="s">
        <v>113</v>
      </c>
      <c r="N115" s="163" t="s">
        <v>109</v>
      </c>
      <c r="O115" s="141" t="s">
        <v>255</v>
      </c>
      <c r="P115" s="142" t="s">
        <v>232</v>
      </c>
    </row>
    <row r="116" spans="1:16" x14ac:dyDescent="0.25">
      <c r="A116" s="143">
        <v>5</v>
      </c>
      <c r="B116" s="143" t="s">
        <v>45</v>
      </c>
      <c r="C116" s="143" t="s">
        <v>45</v>
      </c>
      <c r="D116" s="143">
        <v>5</v>
      </c>
      <c r="E116" s="143">
        <v>1</v>
      </c>
      <c r="F116" s="144" t="s">
        <v>190</v>
      </c>
      <c r="G116" s="170"/>
      <c r="H116" s="171"/>
      <c r="I116" s="171"/>
      <c r="J116" s="171"/>
      <c r="K116" s="171"/>
      <c r="L116" s="171"/>
      <c r="M116" s="171"/>
      <c r="N116" s="171"/>
      <c r="O116" s="147">
        <v>0.75</v>
      </c>
      <c r="P116" s="172">
        <f>(H116+J116+L116+N116)*O116</f>
        <v>0</v>
      </c>
    </row>
    <row r="117" spans="1:16" x14ac:dyDescent="0.25">
      <c r="A117" s="143">
        <v>5</v>
      </c>
      <c r="B117" s="143" t="s">
        <v>45</v>
      </c>
      <c r="C117" s="143" t="s">
        <v>45</v>
      </c>
      <c r="D117" s="143">
        <v>5</v>
      </c>
      <c r="E117" s="143">
        <v>2</v>
      </c>
      <c r="F117" s="144" t="s">
        <v>191</v>
      </c>
      <c r="G117" s="146"/>
      <c r="H117" s="171"/>
      <c r="I117" s="171"/>
      <c r="J117" s="171"/>
      <c r="K117" s="171"/>
      <c r="L117" s="171"/>
      <c r="M117" s="171"/>
      <c r="N117" s="171"/>
      <c r="O117" s="147">
        <v>1.1299999999999999</v>
      </c>
      <c r="P117" s="172">
        <f t="shared" ref="P117:P130" si="9">(H117+J117+L117+N117)*O117</f>
        <v>0</v>
      </c>
    </row>
    <row r="118" spans="1:16" x14ac:dyDescent="0.25">
      <c r="A118" s="143">
        <v>5</v>
      </c>
      <c r="B118" s="143" t="s">
        <v>45</v>
      </c>
      <c r="C118" s="143" t="s">
        <v>45</v>
      </c>
      <c r="D118" s="143">
        <v>5</v>
      </c>
      <c r="E118" s="143">
        <v>3</v>
      </c>
      <c r="F118" s="144" t="s">
        <v>192</v>
      </c>
      <c r="G118" s="146"/>
      <c r="H118" s="171"/>
      <c r="I118" s="171"/>
      <c r="J118" s="171"/>
      <c r="K118" s="171"/>
      <c r="L118" s="171"/>
      <c r="M118" s="171"/>
      <c r="N118" s="171"/>
      <c r="O118" s="147">
        <v>1.51</v>
      </c>
      <c r="P118" s="172">
        <f t="shared" si="9"/>
        <v>0</v>
      </c>
    </row>
    <row r="119" spans="1:16" x14ac:dyDescent="0.25">
      <c r="A119" s="143">
        <v>5</v>
      </c>
      <c r="B119" s="143" t="s">
        <v>45</v>
      </c>
      <c r="C119" s="143" t="s">
        <v>45</v>
      </c>
      <c r="D119" s="143">
        <v>5</v>
      </c>
      <c r="E119" s="143">
        <v>4</v>
      </c>
      <c r="F119" s="144" t="s">
        <v>193</v>
      </c>
      <c r="G119" s="146"/>
      <c r="H119" s="171"/>
      <c r="I119" s="171"/>
      <c r="J119" s="171"/>
      <c r="K119" s="171"/>
      <c r="L119" s="171"/>
      <c r="M119" s="171"/>
      <c r="N119" s="171"/>
      <c r="O119" s="147">
        <v>1.88</v>
      </c>
      <c r="P119" s="172">
        <f t="shared" si="9"/>
        <v>0</v>
      </c>
    </row>
    <row r="120" spans="1:16" x14ac:dyDescent="0.25">
      <c r="A120" s="143">
        <v>5</v>
      </c>
      <c r="B120" s="143" t="s">
        <v>45</v>
      </c>
      <c r="C120" s="143" t="s">
        <v>45</v>
      </c>
      <c r="D120" s="143">
        <v>5</v>
      </c>
      <c r="E120" s="143">
        <v>5</v>
      </c>
      <c r="F120" s="144" t="s">
        <v>194</v>
      </c>
      <c r="G120" s="146"/>
      <c r="H120" s="171"/>
      <c r="I120" s="171"/>
      <c r="J120" s="171"/>
      <c r="K120" s="171"/>
      <c r="L120" s="171"/>
      <c r="M120" s="171"/>
      <c r="N120" s="171"/>
      <c r="O120" s="147">
        <v>2.25</v>
      </c>
      <c r="P120" s="172">
        <f t="shared" si="9"/>
        <v>0</v>
      </c>
    </row>
    <row r="121" spans="1:16" x14ac:dyDescent="0.25">
      <c r="A121" s="143">
        <v>5</v>
      </c>
      <c r="B121" s="143" t="s">
        <v>45</v>
      </c>
      <c r="C121" s="143" t="s">
        <v>45</v>
      </c>
      <c r="D121" s="143">
        <v>5</v>
      </c>
      <c r="E121" s="143">
        <v>6</v>
      </c>
      <c r="F121" s="144" t="s">
        <v>79</v>
      </c>
      <c r="G121" s="146"/>
      <c r="H121" s="171"/>
      <c r="I121" s="171"/>
      <c r="J121" s="171"/>
      <c r="K121" s="171"/>
      <c r="L121" s="171"/>
      <c r="M121" s="171"/>
      <c r="N121" s="171"/>
      <c r="O121" s="147">
        <v>2.63</v>
      </c>
      <c r="P121" s="172">
        <f t="shared" si="9"/>
        <v>0</v>
      </c>
    </row>
    <row r="122" spans="1:16" x14ac:dyDescent="0.25">
      <c r="A122" s="143">
        <v>5</v>
      </c>
      <c r="B122" s="143" t="s">
        <v>45</v>
      </c>
      <c r="C122" s="143" t="s">
        <v>45</v>
      </c>
      <c r="D122" s="143">
        <v>5</v>
      </c>
      <c r="E122" s="143">
        <v>7</v>
      </c>
      <c r="F122" s="144" t="s">
        <v>80</v>
      </c>
      <c r="G122" s="146"/>
      <c r="H122" s="171"/>
      <c r="I122" s="171"/>
      <c r="J122" s="171"/>
      <c r="K122" s="171"/>
      <c r="L122" s="171"/>
      <c r="M122" s="171"/>
      <c r="N122" s="171"/>
      <c r="O122" s="147">
        <v>3.01</v>
      </c>
      <c r="P122" s="172">
        <f t="shared" si="9"/>
        <v>0</v>
      </c>
    </row>
    <row r="123" spans="1:16" x14ac:dyDescent="0.25">
      <c r="A123" s="143">
        <v>5</v>
      </c>
      <c r="B123" s="143" t="s">
        <v>45</v>
      </c>
      <c r="C123" s="143" t="s">
        <v>45</v>
      </c>
      <c r="D123" s="143">
        <v>5</v>
      </c>
      <c r="E123" s="143">
        <v>8</v>
      </c>
      <c r="F123" s="144" t="s">
        <v>81</v>
      </c>
      <c r="G123" s="146"/>
      <c r="H123" s="171"/>
      <c r="I123" s="171"/>
      <c r="J123" s="171"/>
      <c r="K123" s="171"/>
      <c r="L123" s="171"/>
      <c r="M123" s="171"/>
      <c r="N123" s="171"/>
      <c r="O123" s="147">
        <v>3.76</v>
      </c>
      <c r="P123" s="172">
        <f t="shared" si="9"/>
        <v>0</v>
      </c>
    </row>
    <row r="124" spans="1:16" x14ac:dyDescent="0.25">
      <c r="A124" s="143">
        <v>5</v>
      </c>
      <c r="B124" s="143" t="s">
        <v>45</v>
      </c>
      <c r="C124" s="143" t="s">
        <v>45</v>
      </c>
      <c r="D124" s="143">
        <v>5</v>
      </c>
      <c r="E124" s="143">
        <v>9</v>
      </c>
      <c r="F124" s="144" t="s">
        <v>82</v>
      </c>
      <c r="G124" s="146"/>
      <c r="H124" s="171"/>
      <c r="I124" s="171"/>
      <c r="J124" s="171"/>
      <c r="K124" s="171"/>
      <c r="L124" s="171"/>
      <c r="M124" s="171"/>
      <c r="N124" s="171"/>
      <c r="O124" s="147">
        <v>5.64</v>
      </c>
      <c r="P124" s="172">
        <f t="shared" si="9"/>
        <v>0</v>
      </c>
    </row>
    <row r="125" spans="1:16" x14ac:dyDescent="0.25">
      <c r="A125" s="143">
        <v>5</v>
      </c>
      <c r="B125" s="143" t="s">
        <v>45</v>
      </c>
      <c r="C125" s="143" t="s">
        <v>45</v>
      </c>
      <c r="D125" s="143">
        <v>6</v>
      </c>
      <c r="E125" s="143">
        <v>0</v>
      </c>
      <c r="F125" s="144" t="s">
        <v>83</v>
      </c>
      <c r="G125" s="146"/>
      <c r="H125" s="171"/>
      <c r="I125" s="171"/>
      <c r="J125" s="171"/>
      <c r="K125" s="171"/>
      <c r="L125" s="171"/>
      <c r="M125" s="171"/>
      <c r="N125" s="171"/>
      <c r="O125" s="147">
        <v>7.52</v>
      </c>
      <c r="P125" s="172">
        <f t="shared" si="9"/>
        <v>0</v>
      </c>
    </row>
    <row r="126" spans="1:16" x14ac:dyDescent="0.25">
      <c r="A126" s="143">
        <v>5</v>
      </c>
      <c r="B126" s="143" t="s">
        <v>45</v>
      </c>
      <c r="C126" s="143" t="s">
        <v>45</v>
      </c>
      <c r="D126" s="143">
        <v>6</v>
      </c>
      <c r="E126" s="143">
        <v>1</v>
      </c>
      <c r="F126" s="144" t="s">
        <v>84</v>
      </c>
      <c r="G126" s="146"/>
      <c r="H126" s="171"/>
      <c r="I126" s="171"/>
      <c r="J126" s="171"/>
      <c r="K126" s="171"/>
      <c r="L126" s="171"/>
      <c r="M126" s="171"/>
      <c r="N126" s="171"/>
      <c r="O126" s="147">
        <v>9.4</v>
      </c>
      <c r="P126" s="172">
        <f t="shared" si="9"/>
        <v>0</v>
      </c>
    </row>
    <row r="127" spans="1:16" x14ac:dyDescent="0.25">
      <c r="A127" s="143">
        <v>5</v>
      </c>
      <c r="B127" s="143" t="s">
        <v>45</v>
      </c>
      <c r="C127" s="143" t="s">
        <v>45</v>
      </c>
      <c r="D127" s="143">
        <v>6</v>
      </c>
      <c r="E127" s="143">
        <v>2</v>
      </c>
      <c r="F127" s="144" t="s">
        <v>85</v>
      </c>
      <c r="G127" s="146"/>
      <c r="H127" s="171"/>
      <c r="I127" s="171"/>
      <c r="J127" s="171"/>
      <c r="K127" s="171"/>
      <c r="L127" s="171"/>
      <c r="M127" s="171"/>
      <c r="N127" s="171"/>
      <c r="O127" s="147">
        <v>13.16</v>
      </c>
      <c r="P127" s="172">
        <f t="shared" si="9"/>
        <v>0</v>
      </c>
    </row>
    <row r="128" spans="1:16" x14ac:dyDescent="0.25">
      <c r="A128" s="150">
        <v>5</v>
      </c>
      <c r="B128" s="150" t="s">
        <v>45</v>
      </c>
      <c r="C128" s="150" t="s">
        <v>45</v>
      </c>
      <c r="D128" s="150">
        <v>6</v>
      </c>
      <c r="E128" s="150">
        <v>3</v>
      </c>
      <c r="F128" s="151" t="s">
        <v>86</v>
      </c>
      <c r="G128" s="146"/>
      <c r="H128" s="171"/>
      <c r="I128" s="171"/>
      <c r="J128" s="171"/>
      <c r="K128" s="171"/>
      <c r="L128" s="171"/>
      <c r="M128" s="171"/>
      <c r="N128" s="171"/>
      <c r="O128" s="152">
        <v>16.920000000000002</v>
      </c>
      <c r="P128" s="172">
        <f t="shared" si="9"/>
        <v>0</v>
      </c>
    </row>
    <row r="129" spans="1:16" x14ac:dyDescent="0.25">
      <c r="A129" s="143">
        <v>5</v>
      </c>
      <c r="B129" s="143" t="s">
        <v>45</v>
      </c>
      <c r="C129" s="143" t="s">
        <v>45</v>
      </c>
      <c r="D129" s="143">
        <v>6</v>
      </c>
      <c r="E129" s="143">
        <v>4</v>
      </c>
      <c r="F129" s="153" t="s">
        <v>87</v>
      </c>
      <c r="G129" s="146"/>
      <c r="H129" s="171"/>
      <c r="I129" s="171"/>
      <c r="J129" s="171"/>
      <c r="K129" s="171"/>
      <c r="L129" s="171"/>
      <c r="M129" s="171"/>
      <c r="N129" s="171"/>
      <c r="O129" s="147">
        <v>18.8</v>
      </c>
      <c r="P129" s="172">
        <f t="shared" si="9"/>
        <v>0</v>
      </c>
    </row>
    <row r="130" spans="1:16" x14ac:dyDescent="0.25">
      <c r="A130" s="143">
        <v>5</v>
      </c>
      <c r="B130" s="143" t="s">
        <v>45</v>
      </c>
      <c r="C130" s="143" t="s">
        <v>45</v>
      </c>
      <c r="D130" s="143">
        <v>6</v>
      </c>
      <c r="E130" s="143">
        <v>5</v>
      </c>
      <c r="F130" s="174" t="s">
        <v>195</v>
      </c>
      <c r="G130" s="145"/>
      <c r="H130" s="171"/>
      <c r="I130" s="171"/>
      <c r="J130" s="171"/>
      <c r="K130" s="171"/>
      <c r="L130" s="171"/>
      <c r="M130" s="171"/>
      <c r="N130" s="171"/>
      <c r="O130" s="147">
        <v>18.8</v>
      </c>
      <c r="P130" s="172">
        <f t="shared" si="9"/>
        <v>0</v>
      </c>
    </row>
    <row r="131" spans="1:16" x14ac:dyDescent="0.25">
      <c r="A131" s="154"/>
      <c r="B131" s="154"/>
      <c r="C131" s="154"/>
      <c r="D131" s="154"/>
      <c r="E131" s="154"/>
      <c r="F131" s="155"/>
      <c r="G131" s="173"/>
      <c r="H131" s="156"/>
      <c r="I131" s="156"/>
      <c r="J131" s="156"/>
      <c r="K131" s="156"/>
      <c r="L131" s="156"/>
      <c r="M131" s="156"/>
      <c r="N131" s="156"/>
      <c r="O131" s="157"/>
      <c r="P131" s="158">
        <f>SUM(P116:P130)</f>
        <v>0</v>
      </c>
    </row>
    <row r="132" spans="1:16" x14ac:dyDescent="0.25">
      <c r="A132" s="149"/>
      <c r="B132" s="149"/>
      <c r="C132" s="149"/>
      <c r="D132" s="149"/>
      <c r="E132" s="149"/>
      <c r="F132" s="149"/>
      <c r="G132" s="149"/>
      <c r="H132" s="149"/>
      <c r="I132" s="149"/>
      <c r="J132" s="149"/>
      <c r="K132" s="149"/>
      <c r="L132" s="149"/>
      <c r="M132" s="149"/>
      <c r="N132" s="149"/>
      <c r="O132" s="149"/>
      <c r="P132" s="169"/>
    </row>
    <row r="133" spans="1:16" ht="16.5" thickBot="1" x14ac:dyDescent="0.3">
      <c r="A133" s="14"/>
      <c r="B133" s="14"/>
      <c r="C133" s="14"/>
      <c r="D133" s="14"/>
      <c r="E133" s="14"/>
      <c r="F133" s="265" t="s">
        <v>242</v>
      </c>
      <c r="G133" s="266"/>
      <c r="H133" s="267"/>
      <c r="I133" s="267"/>
      <c r="J133" s="267"/>
      <c r="K133" s="267"/>
      <c r="L133" s="267"/>
      <c r="M133" s="267"/>
      <c r="N133" s="267"/>
      <c r="O133" s="268"/>
      <c r="P133" s="268"/>
    </row>
    <row r="134" spans="1:16" ht="48" thickBot="1" x14ac:dyDescent="0.3">
      <c r="A134" s="14"/>
      <c r="B134" s="14"/>
      <c r="C134" s="14"/>
      <c r="D134" s="14"/>
      <c r="E134" s="14"/>
      <c r="F134" s="16"/>
      <c r="G134" s="56" t="s">
        <v>110</v>
      </c>
      <c r="H134" s="56" t="s">
        <v>106</v>
      </c>
      <c r="I134" s="56" t="s">
        <v>111</v>
      </c>
      <c r="J134" s="56" t="s">
        <v>107</v>
      </c>
      <c r="K134" s="56" t="s">
        <v>112</v>
      </c>
      <c r="L134" s="56" t="s">
        <v>108</v>
      </c>
      <c r="M134" s="56" t="s">
        <v>113</v>
      </c>
      <c r="N134" s="56" t="s">
        <v>109</v>
      </c>
      <c r="O134" s="82" t="s">
        <v>255</v>
      </c>
      <c r="P134" s="73" t="s">
        <v>232</v>
      </c>
    </row>
    <row r="135" spans="1:16" x14ac:dyDescent="0.25">
      <c r="A135" s="27">
        <v>6</v>
      </c>
      <c r="B135" s="27" t="s">
        <v>45</v>
      </c>
      <c r="C135" s="27" t="s">
        <v>46</v>
      </c>
      <c r="D135" s="27">
        <v>0</v>
      </c>
      <c r="E135" s="27">
        <v>1</v>
      </c>
      <c r="F135" s="14" t="s">
        <v>95</v>
      </c>
      <c r="G135" s="1"/>
      <c r="H135" s="38"/>
      <c r="I135" s="38"/>
      <c r="J135" s="38"/>
      <c r="K135" s="38"/>
      <c r="L135" s="38"/>
      <c r="M135" s="38"/>
      <c r="N135" s="38"/>
      <c r="O135" s="21">
        <v>3.39</v>
      </c>
      <c r="P135" s="22">
        <f>(H135+J135+L135+N135)*O135</f>
        <v>0</v>
      </c>
    </row>
    <row r="136" spans="1:16" x14ac:dyDescent="0.25">
      <c r="A136" s="27">
        <v>6</v>
      </c>
      <c r="B136" s="27" t="s">
        <v>45</v>
      </c>
      <c r="C136" s="27" t="s">
        <v>46</v>
      </c>
      <c r="D136" s="27">
        <v>0</v>
      </c>
      <c r="E136" s="27">
        <v>2</v>
      </c>
      <c r="F136" s="14" t="s">
        <v>96</v>
      </c>
      <c r="G136" s="1"/>
      <c r="H136" s="38"/>
      <c r="I136" s="38"/>
      <c r="J136" s="38"/>
      <c r="K136" s="38"/>
      <c r="L136" s="38"/>
      <c r="M136" s="38"/>
      <c r="N136" s="38"/>
      <c r="O136" s="21">
        <v>4.5599999999999996</v>
      </c>
      <c r="P136" s="22">
        <f t="shared" ref="P136:P144" si="10">(H136+J136+L136+N136)*O136</f>
        <v>0</v>
      </c>
    </row>
    <row r="137" spans="1:16" x14ac:dyDescent="0.25">
      <c r="A137" s="27">
        <v>6</v>
      </c>
      <c r="B137" s="27" t="s">
        <v>45</v>
      </c>
      <c r="C137" s="27" t="s">
        <v>46</v>
      </c>
      <c r="D137" s="27">
        <v>0</v>
      </c>
      <c r="E137" s="27">
        <v>3</v>
      </c>
      <c r="F137" s="14" t="s">
        <v>97</v>
      </c>
      <c r="G137" s="1"/>
      <c r="H137" s="38"/>
      <c r="I137" s="38"/>
      <c r="J137" s="38"/>
      <c r="K137" s="38"/>
      <c r="L137" s="38"/>
      <c r="M137" s="38"/>
      <c r="N137" s="38"/>
      <c r="O137" s="21">
        <v>5.61</v>
      </c>
      <c r="P137" s="22">
        <f t="shared" si="10"/>
        <v>0</v>
      </c>
    </row>
    <row r="138" spans="1:16" x14ac:dyDescent="0.25">
      <c r="A138" s="27">
        <v>6</v>
      </c>
      <c r="B138" s="27" t="s">
        <v>45</v>
      </c>
      <c r="C138" s="27" t="s">
        <v>46</v>
      </c>
      <c r="D138" s="27">
        <v>0</v>
      </c>
      <c r="E138" s="27">
        <v>4</v>
      </c>
      <c r="F138" s="14" t="s">
        <v>105</v>
      </c>
      <c r="G138" s="1"/>
      <c r="H138" s="38"/>
      <c r="I138" s="38"/>
      <c r="J138" s="38"/>
      <c r="K138" s="38"/>
      <c r="L138" s="38"/>
      <c r="M138" s="38"/>
      <c r="N138" s="38"/>
      <c r="O138" s="21">
        <v>6.07</v>
      </c>
      <c r="P138" s="22">
        <f t="shared" si="10"/>
        <v>0</v>
      </c>
    </row>
    <row r="139" spans="1:16" x14ac:dyDescent="0.25">
      <c r="A139" s="27">
        <v>6</v>
      </c>
      <c r="B139" s="27" t="s">
        <v>45</v>
      </c>
      <c r="C139" s="27" t="s">
        <v>46</v>
      </c>
      <c r="D139" s="27">
        <v>0</v>
      </c>
      <c r="E139" s="27">
        <v>6</v>
      </c>
      <c r="F139" s="92" t="s">
        <v>179</v>
      </c>
      <c r="G139" s="1"/>
      <c r="H139" s="38"/>
      <c r="I139" s="38"/>
      <c r="J139" s="38"/>
      <c r="K139" s="38"/>
      <c r="L139" s="38"/>
      <c r="M139" s="38"/>
      <c r="N139" s="38"/>
      <c r="O139" s="21">
        <v>7.36</v>
      </c>
      <c r="P139" s="22">
        <f t="shared" si="10"/>
        <v>0</v>
      </c>
    </row>
    <row r="140" spans="1:16" x14ac:dyDescent="0.25">
      <c r="A140" s="27">
        <v>6</v>
      </c>
      <c r="B140" s="27" t="s">
        <v>45</v>
      </c>
      <c r="C140" s="27" t="s">
        <v>46</v>
      </c>
      <c r="D140" s="27">
        <v>0</v>
      </c>
      <c r="E140" s="27">
        <v>7</v>
      </c>
      <c r="F140" s="92" t="s">
        <v>180</v>
      </c>
      <c r="G140" s="1"/>
      <c r="H140" s="38"/>
      <c r="I140" s="38"/>
      <c r="J140" s="38"/>
      <c r="K140" s="38"/>
      <c r="L140" s="38"/>
      <c r="M140" s="38"/>
      <c r="N140" s="38"/>
      <c r="O140" s="21">
        <v>8.06</v>
      </c>
      <c r="P140" s="22">
        <f t="shared" si="10"/>
        <v>0</v>
      </c>
    </row>
    <row r="141" spans="1:16" x14ac:dyDescent="0.25">
      <c r="A141" s="27">
        <v>6</v>
      </c>
      <c r="B141" s="27" t="s">
        <v>45</v>
      </c>
      <c r="C141" s="27" t="s">
        <v>46</v>
      </c>
      <c r="D141" s="27">
        <v>0</v>
      </c>
      <c r="E141" s="27">
        <v>8</v>
      </c>
      <c r="F141" s="92" t="s">
        <v>181</v>
      </c>
      <c r="G141" s="1"/>
      <c r="H141" s="38"/>
      <c r="I141" s="38"/>
      <c r="J141" s="38"/>
      <c r="K141" s="38"/>
      <c r="L141" s="38"/>
      <c r="M141" s="38"/>
      <c r="N141" s="38"/>
      <c r="O141" s="21">
        <v>8.64</v>
      </c>
      <c r="P141" s="22">
        <f t="shared" si="10"/>
        <v>0</v>
      </c>
    </row>
    <row r="142" spans="1:16" x14ac:dyDescent="0.25">
      <c r="A142" s="27">
        <v>6</v>
      </c>
      <c r="B142" s="27" t="s">
        <v>45</v>
      </c>
      <c r="C142" s="27" t="s">
        <v>46</v>
      </c>
      <c r="D142" s="27">
        <v>0</v>
      </c>
      <c r="E142" s="27">
        <v>9</v>
      </c>
      <c r="F142" s="92" t="s">
        <v>182</v>
      </c>
      <c r="G142" s="1"/>
      <c r="H142" s="38"/>
      <c r="I142" s="38"/>
      <c r="J142" s="38"/>
      <c r="K142" s="38"/>
      <c r="L142" s="38"/>
      <c r="M142" s="38"/>
      <c r="N142" s="38"/>
      <c r="O142" s="21">
        <v>9.11</v>
      </c>
      <c r="P142" s="22">
        <f t="shared" si="10"/>
        <v>0</v>
      </c>
    </row>
    <row r="143" spans="1:16" x14ac:dyDescent="0.25">
      <c r="A143" s="27">
        <v>6</v>
      </c>
      <c r="B143" s="27" t="s">
        <v>45</v>
      </c>
      <c r="C143" s="27" t="s">
        <v>46</v>
      </c>
      <c r="D143" s="27">
        <v>1</v>
      </c>
      <c r="E143" s="27">
        <v>0</v>
      </c>
      <c r="F143" s="92" t="s">
        <v>202</v>
      </c>
      <c r="G143" s="1"/>
      <c r="H143" s="38"/>
      <c r="I143" s="38"/>
      <c r="J143" s="38"/>
      <c r="K143" s="38"/>
      <c r="L143" s="38"/>
      <c r="M143" s="38"/>
      <c r="N143" s="38"/>
      <c r="O143" s="21">
        <v>9.4600000000000009</v>
      </c>
      <c r="P143" s="22">
        <f t="shared" si="10"/>
        <v>0</v>
      </c>
    </row>
    <row r="144" spans="1:16" x14ac:dyDescent="0.25">
      <c r="A144" s="27">
        <v>6</v>
      </c>
      <c r="B144" s="27" t="s">
        <v>45</v>
      </c>
      <c r="C144" s="27" t="s">
        <v>46</v>
      </c>
      <c r="D144" s="27">
        <v>1</v>
      </c>
      <c r="E144" s="27">
        <v>1</v>
      </c>
      <c r="F144" s="93" t="s">
        <v>203</v>
      </c>
      <c r="G144" s="101"/>
      <c r="H144" s="38"/>
      <c r="I144" s="38"/>
      <c r="J144" s="38"/>
      <c r="K144" s="38"/>
      <c r="L144" s="38"/>
      <c r="M144" s="38"/>
      <c r="N144" s="38"/>
      <c r="O144" s="116">
        <v>9.69</v>
      </c>
      <c r="P144" s="22">
        <f t="shared" si="10"/>
        <v>0</v>
      </c>
    </row>
    <row r="145" spans="1:16" x14ac:dyDescent="0.25">
      <c r="A145" s="46"/>
      <c r="B145" s="46"/>
      <c r="C145" s="46"/>
      <c r="D145" s="46"/>
      <c r="E145" s="46"/>
      <c r="F145" s="47" t="s">
        <v>2</v>
      </c>
      <c r="G145" s="50"/>
      <c r="H145" s="65"/>
      <c r="I145" s="65"/>
      <c r="J145" s="65"/>
      <c r="K145" s="65"/>
      <c r="L145" s="65"/>
      <c r="M145" s="65"/>
      <c r="N145" s="65"/>
      <c r="O145" s="48"/>
      <c r="P145" s="49">
        <f>SUM(P135:P144)</f>
        <v>0</v>
      </c>
    </row>
    <row r="146" spans="1:16" x14ac:dyDescent="0.25">
      <c r="O146" s="42"/>
      <c r="P146" s="23"/>
    </row>
    <row r="147" spans="1:16" ht="16.5" thickBot="1" x14ac:dyDescent="0.3">
      <c r="A147" s="137"/>
      <c r="B147" s="137"/>
      <c r="C147" s="137"/>
      <c r="D147" s="137"/>
      <c r="E147" s="137"/>
      <c r="F147" s="269" t="s">
        <v>261</v>
      </c>
      <c r="G147" s="270"/>
      <c r="H147" s="271"/>
      <c r="I147" s="271"/>
      <c r="J147" s="271"/>
      <c r="K147" s="271"/>
      <c r="L147" s="271"/>
      <c r="M147" s="271"/>
      <c r="N147" s="271"/>
      <c r="O147" s="272"/>
      <c r="P147" s="272"/>
    </row>
    <row r="148" spans="1:16" ht="48" thickBot="1" x14ac:dyDescent="0.3">
      <c r="A148" s="137"/>
      <c r="B148" s="137"/>
      <c r="C148" s="137"/>
      <c r="D148" s="137"/>
      <c r="E148" s="137"/>
      <c r="F148" s="136"/>
      <c r="G148" s="163" t="s">
        <v>110</v>
      </c>
      <c r="H148" s="163" t="s">
        <v>106</v>
      </c>
      <c r="I148" s="163" t="s">
        <v>111</v>
      </c>
      <c r="J148" s="163" t="s">
        <v>107</v>
      </c>
      <c r="K148" s="163" t="s">
        <v>112</v>
      </c>
      <c r="L148" s="163" t="s">
        <v>108</v>
      </c>
      <c r="M148" s="163" t="s">
        <v>113</v>
      </c>
      <c r="N148" s="163" t="s">
        <v>109</v>
      </c>
      <c r="O148" s="141" t="s">
        <v>255</v>
      </c>
      <c r="P148" s="142" t="s">
        <v>232</v>
      </c>
    </row>
    <row r="149" spans="1:16" x14ac:dyDescent="0.25">
      <c r="A149" s="143">
        <v>6</v>
      </c>
      <c r="B149" s="143" t="s">
        <v>45</v>
      </c>
      <c r="C149" s="143" t="s">
        <v>46</v>
      </c>
      <c r="D149" s="143">
        <v>5</v>
      </c>
      <c r="E149" s="143">
        <v>1</v>
      </c>
      <c r="F149" s="137" t="s">
        <v>95</v>
      </c>
      <c r="G149" s="164"/>
      <c r="H149" s="171"/>
      <c r="I149" s="171"/>
      <c r="J149" s="171"/>
      <c r="K149" s="171"/>
      <c r="L149" s="171"/>
      <c r="M149" s="171"/>
      <c r="N149" s="171"/>
      <c r="O149" s="147">
        <v>3.39</v>
      </c>
      <c r="P149" s="148">
        <f>(H149+J149+L149+N149)*O149</f>
        <v>0</v>
      </c>
    </row>
    <row r="150" spans="1:16" x14ac:dyDescent="0.25">
      <c r="A150" s="143">
        <v>6</v>
      </c>
      <c r="B150" s="143" t="s">
        <v>45</v>
      </c>
      <c r="C150" s="143" t="s">
        <v>46</v>
      </c>
      <c r="D150" s="143">
        <v>5</v>
      </c>
      <c r="E150" s="143">
        <v>2</v>
      </c>
      <c r="F150" s="137" t="s">
        <v>96</v>
      </c>
      <c r="G150" s="164"/>
      <c r="H150" s="171"/>
      <c r="I150" s="171"/>
      <c r="J150" s="171"/>
      <c r="K150" s="171"/>
      <c r="L150" s="171"/>
      <c r="M150" s="171"/>
      <c r="N150" s="171"/>
      <c r="O150" s="147">
        <v>4.5599999999999996</v>
      </c>
      <c r="P150" s="148">
        <f t="shared" ref="P150:P158" si="11">(H150+J150+L150+N150)*O150</f>
        <v>0</v>
      </c>
    </row>
    <row r="151" spans="1:16" x14ac:dyDescent="0.25">
      <c r="A151" s="143">
        <v>6</v>
      </c>
      <c r="B151" s="143" t="s">
        <v>45</v>
      </c>
      <c r="C151" s="143" t="s">
        <v>46</v>
      </c>
      <c r="D151" s="143">
        <v>5</v>
      </c>
      <c r="E151" s="143">
        <v>3</v>
      </c>
      <c r="F151" s="137" t="s">
        <v>97</v>
      </c>
      <c r="G151" s="164"/>
      <c r="H151" s="171"/>
      <c r="I151" s="171"/>
      <c r="J151" s="171"/>
      <c r="K151" s="171"/>
      <c r="L151" s="171"/>
      <c r="M151" s="171"/>
      <c r="N151" s="171"/>
      <c r="O151" s="147">
        <v>5.61</v>
      </c>
      <c r="P151" s="148">
        <f t="shared" si="11"/>
        <v>0</v>
      </c>
    </row>
    <row r="152" spans="1:16" x14ac:dyDescent="0.25">
      <c r="A152" s="143">
        <v>6</v>
      </c>
      <c r="B152" s="143" t="s">
        <v>45</v>
      </c>
      <c r="C152" s="143" t="s">
        <v>46</v>
      </c>
      <c r="D152" s="143">
        <v>5</v>
      </c>
      <c r="E152" s="143">
        <v>4</v>
      </c>
      <c r="F152" s="137" t="s">
        <v>105</v>
      </c>
      <c r="G152" s="164"/>
      <c r="H152" s="171"/>
      <c r="I152" s="171"/>
      <c r="J152" s="171"/>
      <c r="K152" s="171"/>
      <c r="L152" s="171"/>
      <c r="M152" s="171"/>
      <c r="N152" s="171"/>
      <c r="O152" s="147">
        <v>6.07</v>
      </c>
      <c r="P152" s="148">
        <f t="shared" si="11"/>
        <v>0</v>
      </c>
    </row>
    <row r="153" spans="1:16" x14ac:dyDescent="0.25">
      <c r="A153" s="143">
        <v>6</v>
      </c>
      <c r="B153" s="143" t="s">
        <v>45</v>
      </c>
      <c r="C153" s="143" t="s">
        <v>46</v>
      </c>
      <c r="D153" s="143">
        <v>5</v>
      </c>
      <c r="E153" s="143">
        <v>6</v>
      </c>
      <c r="F153" s="137" t="s">
        <v>179</v>
      </c>
      <c r="G153" s="164"/>
      <c r="H153" s="171"/>
      <c r="I153" s="171"/>
      <c r="J153" s="171"/>
      <c r="K153" s="171"/>
      <c r="L153" s="171"/>
      <c r="M153" s="171"/>
      <c r="N153" s="171"/>
      <c r="O153" s="147">
        <v>7.36</v>
      </c>
      <c r="P153" s="148">
        <f t="shared" si="11"/>
        <v>0</v>
      </c>
    </row>
    <row r="154" spans="1:16" x14ac:dyDescent="0.25">
      <c r="A154" s="143">
        <v>6</v>
      </c>
      <c r="B154" s="143" t="s">
        <v>45</v>
      </c>
      <c r="C154" s="143" t="s">
        <v>46</v>
      </c>
      <c r="D154" s="143">
        <v>5</v>
      </c>
      <c r="E154" s="143">
        <v>7</v>
      </c>
      <c r="F154" s="137" t="s">
        <v>180</v>
      </c>
      <c r="G154" s="164"/>
      <c r="H154" s="171"/>
      <c r="I154" s="171"/>
      <c r="J154" s="171"/>
      <c r="K154" s="171"/>
      <c r="L154" s="171"/>
      <c r="M154" s="171"/>
      <c r="N154" s="171"/>
      <c r="O154" s="147">
        <v>8.06</v>
      </c>
      <c r="P154" s="148">
        <f t="shared" si="11"/>
        <v>0</v>
      </c>
    </row>
    <row r="155" spans="1:16" x14ac:dyDescent="0.25">
      <c r="A155" s="143">
        <v>6</v>
      </c>
      <c r="B155" s="143" t="s">
        <v>45</v>
      </c>
      <c r="C155" s="143" t="s">
        <v>46</v>
      </c>
      <c r="D155" s="143">
        <v>5</v>
      </c>
      <c r="E155" s="143">
        <v>8</v>
      </c>
      <c r="F155" s="137" t="s">
        <v>181</v>
      </c>
      <c r="G155" s="164"/>
      <c r="H155" s="171"/>
      <c r="I155" s="171"/>
      <c r="J155" s="171"/>
      <c r="K155" s="171"/>
      <c r="L155" s="171"/>
      <c r="M155" s="171"/>
      <c r="N155" s="171"/>
      <c r="O155" s="147">
        <v>8.64</v>
      </c>
      <c r="P155" s="148">
        <f t="shared" si="11"/>
        <v>0</v>
      </c>
    </row>
    <row r="156" spans="1:16" x14ac:dyDescent="0.25">
      <c r="A156" s="143">
        <v>6</v>
      </c>
      <c r="B156" s="143" t="s">
        <v>45</v>
      </c>
      <c r="C156" s="143" t="s">
        <v>46</v>
      </c>
      <c r="D156" s="143">
        <v>5</v>
      </c>
      <c r="E156" s="143">
        <v>9</v>
      </c>
      <c r="F156" s="137" t="s">
        <v>182</v>
      </c>
      <c r="G156" s="164"/>
      <c r="H156" s="171"/>
      <c r="I156" s="171"/>
      <c r="J156" s="171"/>
      <c r="K156" s="171"/>
      <c r="L156" s="171"/>
      <c r="M156" s="171"/>
      <c r="N156" s="171"/>
      <c r="O156" s="147">
        <v>9.11</v>
      </c>
      <c r="P156" s="148">
        <f t="shared" si="11"/>
        <v>0</v>
      </c>
    </row>
    <row r="157" spans="1:16" x14ac:dyDescent="0.25">
      <c r="A157" s="143">
        <v>6</v>
      </c>
      <c r="B157" s="143" t="s">
        <v>45</v>
      </c>
      <c r="C157" s="143" t="s">
        <v>46</v>
      </c>
      <c r="D157" s="143">
        <v>6</v>
      </c>
      <c r="E157" s="143">
        <v>0</v>
      </c>
      <c r="F157" s="137" t="s">
        <v>202</v>
      </c>
      <c r="G157" s="164"/>
      <c r="H157" s="171"/>
      <c r="I157" s="171"/>
      <c r="J157" s="171"/>
      <c r="K157" s="171"/>
      <c r="L157" s="171"/>
      <c r="M157" s="171"/>
      <c r="N157" s="171"/>
      <c r="O157" s="147">
        <v>9.4600000000000009</v>
      </c>
      <c r="P157" s="148">
        <f t="shared" si="11"/>
        <v>0</v>
      </c>
    </row>
    <row r="158" spans="1:16" x14ac:dyDescent="0.25">
      <c r="A158" s="143">
        <v>6</v>
      </c>
      <c r="B158" s="143" t="s">
        <v>45</v>
      </c>
      <c r="C158" s="143" t="s">
        <v>46</v>
      </c>
      <c r="D158" s="143">
        <v>6</v>
      </c>
      <c r="E158" s="143">
        <v>1</v>
      </c>
      <c r="F158" s="136" t="s">
        <v>203</v>
      </c>
      <c r="G158" s="175"/>
      <c r="H158" s="171"/>
      <c r="I158" s="171"/>
      <c r="J158" s="171"/>
      <c r="K158" s="171"/>
      <c r="L158" s="171"/>
      <c r="M158" s="171"/>
      <c r="N158" s="171"/>
      <c r="O158" s="147">
        <v>9.69</v>
      </c>
      <c r="P158" s="148">
        <f t="shared" si="11"/>
        <v>0</v>
      </c>
    </row>
    <row r="159" spans="1:16" x14ac:dyDescent="0.25">
      <c r="A159" s="154"/>
      <c r="B159" s="154"/>
      <c r="C159" s="154"/>
      <c r="D159" s="154"/>
      <c r="E159" s="154"/>
      <c r="F159" s="155" t="s">
        <v>2</v>
      </c>
      <c r="G159" s="173"/>
      <c r="H159" s="156"/>
      <c r="I159" s="156"/>
      <c r="J159" s="156"/>
      <c r="K159" s="156"/>
      <c r="L159" s="156"/>
      <c r="M159" s="156"/>
      <c r="N159" s="156"/>
      <c r="O159" s="157"/>
      <c r="P159" s="158">
        <f>SUM(P149:P158)</f>
        <v>0</v>
      </c>
    </row>
    <row r="160" spans="1:16" x14ac:dyDescent="0.25">
      <c r="A160" s="149"/>
      <c r="B160" s="149"/>
      <c r="C160" s="149"/>
      <c r="D160" s="149"/>
      <c r="E160" s="149"/>
      <c r="F160" s="149"/>
      <c r="G160" s="149"/>
      <c r="H160" s="149"/>
      <c r="I160" s="149"/>
      <c r="J160" s="149"/>
      <c r="K160" s="149"/>
      <c r="L160" s="149"/>
      <c r="M160" s="149"/>
      <c r="N160" s="149"/>
      <c r="O160" s="176"/>
      <c r="P160" s="169"/>
    </row>
    <row r="161" spans="1:16" ht="16.5" thickBot="1" x14ac:dyDescent="0.3">
      <c r="A161" s="14"/>
      <c r="B161" s="14"/>
      <c r="C161" s="14"/>
      <c r="D161" s="14"/>
      <c r="E161" s="14"/>
      <c r="F161" s="265" t="s">
        <v>243</v>
      </c>
      <c r="G161" s="266"/>
      <c r="H161" s="267"/>
      <c r="I161" s="267"/>
      <c r="J161" s="267"/>
      <c r="K161" s="267"/>
      <c r="L161" s="267"/>
      <c r="M161" s="267"/>
      <c r="N161" s="267"/>
      <c r="O161" s="268"/>
      <c r="P161" s="268"/>
    </row>
    <row r="162" spans="1:16" ht="48" thickBot="1" x14ac:dyDescent="0.3">
      <c r="A162" s="14"/>
      <c r="B162" s="14"/>
      <c r="C162" s="14"/>
      <c r="D162" s="14"/>
      <c r="E162" s="14"/>
      <c r="F162" s="16"/>
      <c r="G162" s="56" t="s">
        <v>110</v>
      </c>
      <c r="H162" s="56" t="s">
        <v>106</v>
      </c>
      <c r="I162" s="56" t="s">
        <v>111</v>
      </c>
      <c r="J162" s="56" t="s">
        <v>107</v>
      </c>
      <c r="K162" s="56" t="s">
        <v>112</v>
      </c>
      <c r="L162" s="56" t="s">
        <v>108</v>
      </c>
      <c r="M162" s="56" t="s">
        <v>113</v>
      </c>
      <c r="N162" s="56" t="s">
        <v>109</v>
      </c>
      <c r="O162" s="82" t="s">
        <v>255</v>
      </c>
      <c r="P162" s="73" t="s">
        <v>232</v>
      </c>
    </row>
    <row r="163" spans="1:16" x14ac:dyDescent="0.25">
      <c r="A163" s="27">
        <v>6</v>
      </c>
      <c r="B163" s="27" t="s">
        <v>46</v>
      </c>
      <c r="C163" s="27" t="s">
        <v>46</v>
      </c>
      <c r="D163" s="27">
        <v>0</v>
      </c>
      <c r="E163" s="27">
        <v>1</v>
      </c>
      <c r="F163" s="14" t="s">
        <v>95</v>
      </c>
      <c r="G163" s="1"/>
      <c r="H163" s="38"/>
      <c r="I163" s="38"/>
      <c r="J163" s="38"/>
      <c r="K163" s="38"/>
      <c r="L163" s="38"/>
      <c r="M163" s="38"/>
      <c r="N163" s="38"/>
      <c r="O163" s="21">
        <v>3.39</v>
      </c>
      <c r="P163" s="22">
        <f>(H163+J163+L163+N163)*O163</f>
        <v>0</v>
      </c>
    </row>
    <row r="164" spans="1:16" x14ac:dyDescent="0.25">
      <c r="A164" s="27">
        <v>6</v>
      </c>
      <c r="B164" s="27" t="s">
        <v>46</v>
      </c>
      <c r="C164" s="27" t="s">
        <v>46</v>
      </c>
      <c r="D164" s="27">
        <v>0</v>
      </c>
      <c r="E164" s="27">
        <v>2</v>
      </c>
      <c r="F164" s="14" t="s">
        <v>96</v>
      </c>
      <c r="G164" s="1"/>
      <c r="H164" s="38"/>
      <c r="I164" s="38"/>
      <c r="J164" s="38"/>
      <c r="K164" s="38"/>
      <c r="L164" s="38"/>
      <c r="M164" s="38"/>
      <c r="N164" s="38"/>
      <c r="O164" s="21">
        <v>4.5599999999999996</v>
      </c>
      <c r="P164" s="22">
        <f t="shared" ref="P164:P172" si="12">(H164+J164+L164+N164)*O164</f>
        <v>0</v>
      </c>
    </row>
    <row r="165" spans="1:16" x14ac:dyDescent="0.25">
      <c r="A165" s="27">
        <v>6</v>
      </c>
      <c r="B165" s="27" t="s">
        <v>46</v>
      </c>
      <c r="C165" s="27" t="s">
        <v>46</v>
      </c>
      <c r="D165" s="27">
        <v>0</v>
      </c>
      <c r="E165" s="27">
        <v>3</v>
      </c>
      <c r="F165" s="14" t="s">
        <v>97</v>
      </c>
      <c r="G165" s="1"/>
      <c r="H165" s="38"/>
      <c r="I165" s="38"/>
      <c r="J165" s="38"/>
      <c r="K165" s="38"/>
      <c r="L165" s="38"/>
      <c r="M165" s="38"/>
      <c r="N165" s="38"/>
      <c r="O165" s="21">
        <v>5.61</v>
      </c>
      <c r="P165" s="22">
        <f t="shared" si="12"/>
        <v>0</v>
      </c>
    </row>
    <row r="166" spans="1:16" x14ac:dyDescent="0.25">
      <c r="A166" s="27">
        <v>6</v>
      </c>
      <c r="B166" s="27" t="s">
        <v>46</v>
      </c>
      <c r="C166" s="27" t="s">
        <v>46</v>
      </c>
      <c r="D166" s="27">
        <v>0</v>
      </c>
      <c r="E166" s="27">
        <v>4</v>
      </c>
      <c r="F166" s="14" t="s">
        <v>105</v>
      </c>
      <c r="G166" s="1"/>
      <c r="H166" s="38"/>
      <c r="I166" s="38"/>
      <c r="J166" s="38"/>
      <c r="K166" s="38"/>
      <c r="L166" s="38"/>
      <c r="M166" s="38"/>
      <c r="N166" s="38"/>
      <c r="O166" s="21">
        <v>6.07</v>
      </c>
      <c r="P166" s="22">
        <f t="shared" si="12"/>
        <v>0</v>
      </c>
    </row>
    <row r="167" spans="1:16" x14ac:dyDescent="0.25">
      <c r="A167" s="27">
        <v>6</v>
      </c>
      <c r="B167" s="27" t="s">
        <v>46</v>
      </c>
      <c r="C167" s="27" t="s">
        <v>46</v>
      </c>
      <c r="D167" s="27">
        <v>0</v>
      </c>
      <c r="E167" s="27">
        <v>6</v>
      </c>
      <c r="F167" s="92" t="s">
        <v>179</v>
      </c>
      <c r="G167" s="1"/>
      <c r="H167" s="38"/>
      <c r="I167" s="38"/>
      <c r="J167" s="38"/>
      <c r="K167" s="38"/>
      <c r="L167" s="38"/>
      <c r="M167" s="38"/>
      <c r="N167" s="38"/>
      <c r="O167" s="21">
        <v>7.36</v>
      </c>
      <c r="P167" s="22">
        <f t="shared" si="12"/>
        <v>0</v>
      </c>
    </row>
    <row r="168" spans="1:16" x14ac:dyDescent="0.25">
      <c r="A168" s="27">
        <v>6</v>
      </c>
      <c r="B168" s="27" t="s">
        <v>46</v>
      </c>
      <c r="C168" s="27" t="s">
        <v>46</v>
      </c>
      <c r="D168" s="27">
        <v>0</v>
      </c>
      <c r="E168" s="27">
        <v>7</v>
      </c>
      <c r="F168" s="92" t="s">
        <v>180</v>
      </c>
      <c r="G168" s="1"/>
      <c r="H168" s="38"/>
      <c r="I168" s="38"/>
      <c r="J168" s="38"/>
      <c r="K168" s="38"/>
      <c r="L168" s="38"/>
      <c r="M168" s="38"/>
      <c r="N168" s="38"/>
      <c r="O168" s="21">
        <v>8.06</v>
      </c>
      <c r="P168" s="22">
        <f t="shared" si="12"/>
        <v>0</v>
      </c>
    </row>
    <row r="169" spans="1:16" x14ac:dyDescent="0.25">
      <c r="A169" s="27">
        <v>6</v>
      </c>
      <c r="B169" s="27" t="s">
        <v>46</v>
      </c>
      <c r="C169" s="27" t="s">
        <v>46</v>
      </c>
      <c r="D169" s="27">
        <v>0</v>
      </c>
      <c r="E169" s="27">
        <v>8</v>
      </c>
      <c r="F169" s="92" t="s">
        <v>181</v>
      </c>
      <c r="G169" s="1"/>
      <c r="H169" s="38"/>
      <c r="I169" s="38"/>
      <c r="J169" s="38"/>
      <c r="K169" s="38"/>
      <c r="L169" s="38"/>
      <c r="M169" s="38"/>
      <c r="N169" s="38"/>
      <c r="O169" s="21">
        <v>8.64</v>
      </c>
      <c r="P169" s="22">
        <f t="shared" si="12"/>
        <v>0</v>
      </c>
    </row>
    <row r="170" spans="1:16" x14ac:dyDescent="0.25">
      <c r="A170" s="27">
        <v>6</v>
      </c>
      <c r="B170" s="27" t="s">
        <v>46</v>
      </c>
      <c r="C170" s="27" t="s">
        <v>46</v>
      </c>
      <c r="D170" s="27">
        <v>0</v>
      </c>
      <c r="E170" s="27">
        <v>9</v>
      </c>
      <c r="F170" s="92" t="s">
        <v>182</v>
      </c>
      <c r="G170" s="1"/>
      <c r="H170" s="38"/>
      <c r="I170" s="38"/>
      <c r="J170" s="38"/>
      <c r="K170" s="38"/>
      <c r="L170" s="38"/>
      <c r="M170" s="38"/>
      <c r="N170" s="38"/>
      <c r="O170" s="21">
        <v>9.11</v>
      </c>
      <c r="P170" s="22">
        <f t="shared" si="12"/>
        <v>0</v>
      </c>
    </row>
    <row r="171" spans="1:16" x14ac:dyDescent="0.25">
      <c r="A171" s="27">
        <v>6</v>
      </c>
      <c r="B171" s="27" t="s">
        <v>46</v>
      </c>
      <c r="C171" s="27" t="s">
        <v>46</v>
      </c>
      <c r="D171" s="27">
        <v>1</v>
      </c>
      <c r="E171" s="27">
        <v>0</v>
      </c>
      <c r="F171" s="92" t="s">
        <v>202</v>
      </c>
      <c r="G171" s="1"/>
      <c r="H171" s="38"/>
      <c r="I171" s="38"/>
      <c r="J171" s="38"/>
      <c r="K171" s="38"/>
      <c r="L171" s="38"/>
      <c r="M171" s="38"/>
      <c r="N171" s="38"/>
      <c r="O171" s="21">
        <v>9.4600000000000009</v>
      </c>
      <c r="P171" s="22">
        <f t="shared" si="12"/>
        <v>0</v>
      </c>
    </row>
    <row r="172" spans="1:16" x14ac:dyDescent="0.25">
      <c r="A172" s="27">
        <v>6</v>
      </c>
      <c r="B172" s="27" t="s">
        <v>46</v>
      </c>
      <c r="C172" s="27" t="s">
        <v>46</v>
      </c>
      <c r="D172" s="27">
        <v>1</v>
      </c>
      <c r="E172" s="27">
        <v>1</v>
      </c>
      <c r="F172" s="93" t="s">
        <v>203</v>
      </c>
      <c r="G172" s="101"/>
      <c r="H172" s="38"/>
      <c r="I172" s="38"/>
      <c r="J172" s="38"/>
      <c r="K172" s="38"/>
      <c r="L172" s="38"/>
      <c r="M172" s="38"/>
      <c r="N172" s="38"/>
      <c r="O172" s="116">
        <v>9.69</v>
      </c>
      <c r="P172" s="22">
        <f t="shared" si="12"/>
        <v>0</v>
      </c>
    </row>
    <row r="173" spans="1:16" x14ac:dyDescent="0.25">
      <c r="A173" s="46"/>
      <c r="B173" s="46"/>
      <c r="C173" s="46"/>
      <c r="D173" s="46"/>
      <c r="E173" s="46"/>
      <c r="F173" s="47" t="s">
        <v>2</v>
      </c>
      <c r="G173" s="50"/>
      <c r="H173" s="65"/>
      <c r="I173" s="65"/>
      <c r="J173" s="65"/>
      <c r="K173" s="65"/>
      <c r="L173" s="65"/>
      <c r="M173" s="65"/>
      <c r="N173" s="65"/>
      <c r="O173" s="48"/>
      <c r="P173" s="49">
        <f>SUM(P163:P172)</f>
        <v>0</v>
      </c>
    </row>
    <row r="174" spans="1:16" x14ac:dyDescent="0.25">
      <c r="O174" s="42"/>
      <c r="P174" s="23"/>
    </row>
    <row r="175" spans="1:16" ht="16.5" thickBot="1" x14ac:dyDescent="0.3">
      <c r="A175" s="137"/>
      <c r="B175" s="137"/>
      <c r="C175" s="137"/>
      <c r="D175" s="137"/>
      <c r="E175" s="137"/>
      <c r="F175" s="269" t="s">
        <v>262</v>
      </c>
      <c r="G175" s="270"/>
      <c r="H175" s="271"/>
      <c r="I175" s="271"/>
      <c r="J175" s="271"/>
      <c r="K175" s="271"/>
      <c r="L175" s="271"/>
      <c r="M175" s="271"/>
      <c r="N175" s="271"/>
      <c r="O175" s="272"/>
      <c r="P175" s="272"/>
    </row>
    <row r="176" spans="1:16" ht="48" thickBot="1" x14ac:dyDescent="0.3">
      <c r="A176" s="137"/>
      <c r="B176" s="137"/>
      <c r="C176" s="137"/>
      <c r="D176" s="137"/>
      <c r="E176" s="137"/>
      <c r="F176" s="136"/>
      <c r="G176" s="163" t="s">
        <v>110</v>
      </c>
      <c r="H176" s="163" t="s">
        <v>106</v>
      </c>
      <c r="I176" s="163" t="s">
        <v>111</v>
      </c>
      <c r="J176" s="163" t="s">
        <v>107</v>
      </c>
      <c r="K176" s="163" t="s">
        <v>112</v>
      </c>
      <c r="L176" s="163" t="s">
        <v>108</v>
      </c>
      <c r="M176" s="163" t="s">
        <v>113</v>
      </c>
      <c r="N176" s="163" t="s">
        <v>109</v>
      </c>
      <c r="O176" s="141" t="s">
        <v>255</v>
      </c>
      <c r="P176" s="142" t="s">
        <v>232</v>
      </c>
    </row>
    <row r="177" spans="1:16" x14ac:dyDescent="0.25">
      <c r="A177" s="143">
        <v>6</v>
      </c>
      <c r="B177" s="143" t="s">
        <v>46</v>
      </c>
      <c r="C177" s="143" t="s">
        <v>46</v>
      </c>
      <c r="D177" s="143">
        <v>5</v>
      </c>
      <c r="E177" s="143">
        <v>1</v>
      </c>
      <c r="F177" s="137" t="s">
        <v>95</v>
      </c>
      <c r="G177" s="164"/>
      <c r="H177" s="171"/>
      <c r="I177" s="171"/>
      <c r="J177" s="171"/>
      <c r="K177" s="171"/>
      <c r="L177" s="171"/>
      <c r="M177" s="171"/>
      <c r="N177" s="171"/>
      <c r="O177" s="147">
        <v>3.39</v>
      </c>
      <c r="P177" s="148">
        <f>(H177+J177+L177+N177)*O177</f>
        <v>0</v>
      </c>
    </row>
    <row r="178" spans="1:16" x14ac:dyDescent="0.25">
      <c r="A178" s="143">
        <v>6</v>
      </c>
      <c r="B178" s="143" t="s">
        <v>46</v>
      </c>
      <c r="C178" s="143" t="s">
        <v>46</v>
      </c>
      <c r="D178" s="143">
        <v>5</v>
      </c>
      <c r="E178" s="143">
        <v>2</v>
      </c>
      <c r="F178" s="137" t="s">
        <v>96</v>
      </c>
      <c r="G178" s="164"/>
      <c r="H178" s="171"/>
      <c r="I178" s="171"/>
      <c r="J178" s="171"/>
      <c r="K178" s="171"/>
      <c r="L178" s="171"/>
      <c r="M178" s="171"/>
      <c r="N178" s="171"/>
      <c r="O178" s="147">
        <v>4.5599999999999996</v>
      </c>
      <c r="P178" s="148">
        <f t="shared" ref="P178:P186" si="13">(H178+J178+L178+N178)*O178</f>
        <v>0</v>
      </c>
    </row>
    <row r="179" spans="1:16" x14ac:dyDescent="0.25">
      <c r="A179" s="143">
        <v>6</v>
      </c>
      <c r="B179" s="143" t="s">
        <v>46</v>
      </c>
      <c r="C179" s="143" t="s">
        <v>46</v>
      </c>
      <c r="D179" s="143">
        <v>5</v>
      </c>
      <c r="E179" s="143">
        <v>3</v>
      </c>
      <c r="F179" s="137" t="s">
        <v>97</v>
      </c>
      <c r="G179" s="164"/>
      <c r="H179" s="171"/>
      <c r="I179" s="171"/>
      <c r="J179" s="171"/>
      <c r="K179" s="171"/>
      <c r="L179" s="171"/>
      <c r="M179" s="171"/>
      <c r="N179" s="171"/>
      <c r="O179" s="147">
        <v>5.61</v>
      </c>
      <c r="P179" s="148">
        <f t="shared" si="13"/>
        <v>0</v>
      </c>
    </row>
    <row r="180" spans="1:16" x14ac:dyDescent="0.25">
      <c r="A180" s="143">
        <v>6</v>
      </c>
      <c r="B180" s="143" t="s">
        <v>46</v>
      </c>
      <c r="C180" s="143" t="s">
        <v>46</v>
      </c>
      <c r="D180" s="143">
        <v>5</v>
      </c>
      <c r="E180" s="143">
        <v>4</v>
      </c>
      <c r="F180" s="137" t="s">
        <v>105</v>
      </c>
      <c r="G180" s="164"/>
      <c r="H180" s="171"/>
      <c r="I180" s="171"/>
      <c r="J180" s="171"/>
      <c r="K180" s="171"/>
      <c r="L180" s="171"/>
      <c r="M180" s="171"/>
      <c r="N180" s="171"/>
      <c r="O180" s="147">
        <v>6.07</v>
      </c>
      <c r="P180" s="148">
        <f t="shared" si="13"/>
        <v>0</v>
      </c>
    </row>
    <row r="181" spans="1:16" x14ac:dyDescent="0.25">
      <c r="A181" s="143">
        <v>6</v>
      </c>
      <c r="B181" s="143" t="s">
        <v>46</v>
      </c>
      <c r="C181" s="143" t="s">
        <v>46</v>
      </c>
      <c r="D181" s="143">
        <v>5</v>
      </c>
      <c r="E181" s="143">
        <v>6</v>
      </c>
      <c r="F181" s="137" t="s">
        <v>179</v>
      </c>
      <c r="G181" s="164"/>
      <c r="H181" s="171"/>
      <c r="I181" s="171"/>
      <c r="J181" s="171"/>
      <c r="K181" s="171"/>
      <c r="L181" s="171"/>
      <c r="M181" s="171"/>
      <c r="N181" s="171"/>
      <c r="O181" s="147">
        <v>7.36</v>
      </c>
      <c r="P181" s="148">
        <f t="shared" si="13"/>
        <v>0</v>
      </c>
    </row>
    <row r="182" spans="1:16" x14ac:dyDescent="0.25">
      <c r="A182" s="143">
        <v>6</v>
      </c>
      <c r="B182" s="143" t="s">
        <v>46</v>
      </c>
      <c r="C182" s="143" t="s">
        <v>46</v>
      </c>
      <c r="D182" s="143">
        <v>5</v>
      </c>
      <c r="E182" s="143">
        <v>7</v>
      </c>
      <c r="F182" s="137" t="s">
        <v>180</v>
      </c>
      <c r="G182" s="164"/>
      <c r="H182" s="171"/>
      <c r="I182" s="171"/>
      <c r="J182" s="171"/>
      <c r="K182" s="171"/>
      <c r="L182" s="171"/>
      <c r="M182" s="171"/>
      <c r="N182" s="171"/>
      <c r="O182" s="147">
        <v>8.06</v>
      </c>
      <c r="P182" s="148">
        <f t="shared" si="13"/>
        <v>0</v>
      </c>
    </row>
    <row r="183" spans="1:16" x14ac:dyDescent="0.25">
      <c r="A183" s="143">
        <v>6</v>
      </c>
      <c r="B183" s="143" t="s">
        <v>46</v>
      </c>
      <c r="C183" s="143" t="s">
        <v>46</v>
      </c>
      <c r="D183" s="143">
        <v>5</v>
      </c>
      <c r="E183" s="143">
        <v>8</v>
      </c>
      <c r="F183" s="137" t="s">
        <v>181</v>
      </c>
      <c r="G183" s="164"/>
      <c r="H183" s="171"/>
      <c r="I183" s="171"/>
      <c r="J183" s="171"/>
      <c r="K183" s="171"/>
      <c r="L183" s="171"/>
      <c r="M183" s="171"/>
      <c r="N183" s="171"/>
      <c r="O183" s="147">
        <v>8.64</v>
      </c>
      <c r="P183" s="148">
        <f t="shared" si="13"/>
        <v>0</v>
      </c>
    </row>
    <row r="184" spans="1:16" x14ac:dyDescent="0.25">
      <c r="A184" s="143">
        <v>6</v>
      </c>
      <c r="B184" s="143" t="s">
        <v>46</v>
      </c>
      <c r="C184" s="143" t="s">
        <v>46</v>
      </c>
      <c r="D184" s="143">
        <v>5</v>
      </c>
      <c r="E184" s="143">
        <v>9</v>
      </c>
      <c r="F184" s="137" t="s">
        <v>182</v>
      </c>
      <c r="G184" s="164"/>
      <c r="H184" s="171"/>
      <c r="I184" s="171"/>
      <c r="J184" s="171"/>
      <c r="K184" s="171"/>
      <c r="L184" s="171"/>
      <c r="M184" s="171"/>
      <c r="N184" s="171"/>
      <c r="O184" s="147">
        <v>9.11</v>
      </c>
      <c r="P184" s="148">
        <f t="shared" si="13"/>
        <v>0</v>
      </c>
    </row>
    <row r="185" spans="1:16" x14ac:dyDescent="0.25">
      <c r="A185" s="143">
        <v>6</v>
      </c>
      <c r="B185" s="143" t="s">
        <v>46</v>
      </c>
      <c r="C185" s="143" t="s">
        <v>46</v>
      </c>
      <c r="D185" s="143">
        <v>6</v>
      </c>
      <c r="E185" s="143">
        <v>0</v>
      </c>
      <c r="F185" s="137" t="s">
        <v>202</v>
      </c>
      <c r="G185" s="164"/>
      <c r="H185" s="171"/>
      <c r="I185" s="171"/>
      <c r="J185" s="171"/>
      <c r="K185" s="171"/>
      <c r="L185" s="171"/>
      <c r="M185" s="171"/>
      <c r="N185" s="171"/>
      <c r="O185" s="147">
        <v>9.4600000000000009</v>
      </c>
      <c r="P185" s="148">
        <f t="shared" si="13"/>
        <v>0</v>
      </c>
    </row>
    <row r="186" spans="1:16" x14ac:dyDescent="0.25">
      <c r="A186" s="143">
        <v>6</v>
      </c>
      <c r="B186" s="143" t="s">
        <v>46</v>
      </c>
      <c r="C186" s="143" t="s">
        <v>46</v>
      </c>
      <c r="D186" s="143">
        <v>6</v>
      </c>
      <c r="E186" s="143">
        <v>1</v>
      </c>
      <c r="F186" s="136" t="s">
        <v>203</v>
      </c>
      <c r="G186" s="175"/>
      <c r="H186" s="171"/>
      <c r="I186" s="171"/>
      <c r="J186" s="171"/>
      <c r="K186" s="171"/>
      <c r="L186" s="171"/>
      <c r="M186" s="171"/>
      <c r="N186" s="171"/>
      <c r="O186" s="147">
        <v>9.69</v>
      </c>
      <c r="P186" s="148">
        <f t="shared" si="13"/>
        <v>0</v>
      </c>
    </row>
    <row r="187" spans="1:16" x14ac:dyDescent="0.25">
      <c r="A187" s="154"/>
      <c r="B187" s="154"/>
      <c r="C187" s="154"/>
      <c r="D187" s="154"/>
      <c r="E187" s="154"/>
      <c r="F187" s="155" t="s">
        <v>2</v>
      </c>
      <c r="G187" s="173"/>
      <c r="H187" s="156"/>
      <c r="I187" s="156"/>
      <c r="J187" s="156"/>
      <c r="K187" s="156"/>
      <c r="L187" s="156"/>
      <c r="M187" s="156"/>
      <c r="N187" s="156"/>
      <c r="O187" s="157"/>
      <c r="P187" s="158">
        <f>SUM(P177:P186)</f>
        <v>0</v>
      </c>
    </row>
    <row r="188" spans="1:16" x14ac:dyDescent="0.25">
      <c r="A188" s="149"/>
      <c r="B188" s="149"/>
      <c r="C188" s="149"/>
      <c r="D188" s="149"/>
      <c r="E188" s="149"/>
      <c r="F188" s="149"/>
      <c r="G188" s="149"/>
      <c r="H188" s="149"/>
      <c r="I188" s="149"/>
      <c r="J188" s="149"/>
      <c r="K188" s="149"/>
      <c r="L188" s="149"/>
      <c r="M188" s="149"/>
      <c r="N188" s="149"/>
      <c r="O188" s="176"/>
      <c r="P188" s="169"/>
    </row>
    <row r="189" spans="1:16" x14ac:dyDescent="0.25">
      <c r="P189" s="23"/>
    </row>
    <row r="190" spans="1:16" ht="16.5" thickBot="1" x14ac:dyDescent="0.3">
      <c r="A190" s="14"/>
      <c r="B190" s="14"/>
      <c r="C190" s="14"/>
      <c r="D190" s="14"/>
      <c r="E190" s="14"/>
      <c r="F190" s="265" t="s">
        <v>244</v>
      </c>
      <c r="G190" s="266"/>
      <c r="H190" s="267"/>
      <c r="I190" s="267"/>
      <c r="J190" s="267"/>
      <c r="K190" s="267"/>
      <c r="L190" s="267"/>
      <c r="M190" s="267"/>
      <c r="N190" s="267"/>
      <c r="O190" s="268"/>
      <c r="P190" s="268"/>
    </row>
    <row r="191" spans="1:16" ht="48" thickBot="1" x14ac:dyDescent="0.3">
      <c r="A191" s="14"/>
      <c r="B191" s="14"/>
      <c r="C191" s="14"/>
      <c r="D191" s="14"/>
      <c r="E191" s="14"/>
      <c r="F191" s="16"/>
      <c r="G191" s="56" t="s">
        <v>110</v>
      </c>
      <c r="H191" s="56" t="s">
        <v>106</v>
      </c>
      <c r="I191" s="56" t="s">
        <v>111</v>
      </c>
      <c r="J191" s="56" t="s">
        <v>107</v>
      </c>
      <c r="K191" s="56" t="s">
        <v>112</v>
      </c>
      <c r="L191" s="56" t="s">
        <v>108</v>
      </c>
      <c r="M191" s="56" t="s">
        <v>113</v>
      </c>
      <c r="N191" s="56" t="s">
        <v>109</v>
      </c>
      <c r="O191" s="82" t="s">
        <v>255</v>
      </c>
      <c r="P191" s="73" t="s">
        <v>232</v>
      </c>
    </row>
    <row r="192" spans="1:16" x14ac:dyDescent="0.25">
      <c r="A192" s="27">
        <v>7</v>
      </c>
      <c r="B192" s="27" t="s">
        <v>45</v>
      </c>
      <c r="C192" s="27" t="s">
        <v>45</v>
      </c>
      <c r="D192" s="27">
        <v>0</v>
      </c>
      <c r="E192" s="27">
        <v>1</v>
      </c>
      <c r="F192" s="15" t="s">
        <v>183</v>
      </c>
      <c r="G192" s="1"/>
      <c r="H192" s="38"/>
      <c r="I192" s="38"/>
      <c r="J192" s="38"/>
      <c r="K192" s="38"/>
      <c r="L192" s="38"/>
      <c r="M192" s="38"/>
      <c r="N192" s="38"/>
      <c r="O192" s="21">
        <v>6.07</v>
      </c>
      <c r="P192" s="22">
        <f>(H192+J192+L192+N192)*O192</f>
        <v>0</v>
      </c>
    </row>
    <row r="193" spans="1:16" x14ac:dyDescent="0.25">
      <c r="A193" s="46"/>
      <c r="B193" s="46"/>
      <c r="C193" s="46"/>
      <c r="D193" s="46"/>
      <c r="E193" s="46"/>
      <c r="F193" s="47" t="s">
        <v>2</v>
      </c>
      <c r="G193" s="50"/>
      <c r="H193" s="65"/>
      <c r="I193" s="65"/>
      <c r="J193" s="65"/>
      <c r="K193" s="65"/>
      <c r="L193" s="65"/>
      <c r="M193" s="65"/>
      <c r="N193" s="65"/>
      <c r="O193" s="48"/>
      <c r="P193" s="49">
        <f>SUM(P192:P192)</f>
        <v>0</v>
      </c>
    </row>
    <row r="194" spans="1:16" x14ac:dyDescent="0.25">
      <c r="P194" s="23"/>
    </row>
    <row r="195" spans="1:16" ht="16.5" thickBot="1" x14ac:dyDescent="0.3">
      <c r="A195" s="137"/>
      <c r="B195" s="137"/>
      <c r="C195" s="137"/>
      <c r="D195" s="137"/>
      <c r="E195" s="137"/>
      <c r="F195" s="269" t="s">
        <v>263</v>
      </c>
      <c r="G195" s="270"/>
      <c r="H195" s="271"/>
      <c r="I195" s="271"/>
      <c r="J195" s="271"/>
      <c r="K195" s="271"/>
      <c r="L195" s="271"/>
      <c r="M195" s="271"/>
      <c r="N195" s="271"/>
      <c r="O195" s="272"/>
      <c r="P195" s="272"/>
    </row>
    <row r="196" spans="1:16" ht="48" thickBot="1" x14ac:dyDescent="0.3">
      <c r="A196" s="137"/>
      <c r="B196" s="137"/>
      <c r="C196" s="137"/>
      <c r="D196" s="137"/>
      <c r="E196" s="137"/>
      <c r="F196" s="136"/>
      <c r="G196" s="163" t="s">
        <v>110</v>
      </c>
      <c r="H196" s="163" t="s">
        <v>106</v>
      </c>
      <c r="I196" s="163" t="s">
        <v>111</v>
      </c>
      <c r="J196" s="163" t="s">
        <v>107</v>
      </c>
      <c r="K196" s="163" t="s">
        <v>112</v>
      </c>
      <c r="L196" s="163" t="s">
        <v>108</v>
      </c>
      <c r="M196" s="163" t="s">
        <v>113</v>
      </c>
      <c r="N196" s="163" t="s">
        <v>109</v>
      </c>
      <c r="O196" s="141" t="s">
        <v>255</v>
      </c>
      <c r="P196" s="142" t="s">
        <v>232</v>
      </c>
    </row>
    <row r="197" spans="1:16" x14ac:dyDescent="0.25">
      <c r="A197" s="143">
        <v>7</v>
      </c>
      <c r="B197" s="143" t="s">
        <v>45</v>
      </c>
      <c r="C197" s="143" t="s">
        <v>45</v>
      </c>
      <c r="D197" s="143">
        <v>5</v>
      </c>
      <c r="E197" s="143">
        <v>1</v>
      </c>
      <c r="F197" s="144" t="s">
        <v>183</v>
      </c>
      <c r="G197" s="164"/>
      <c r="H197" s="171"/>
      <c r="I197" s="171"/>
      <c r="J197" s="171"/>
      <c r="K197" s="171"/>
      <c r="L197" s="171"/>
      <c r="M197" s="171"/>
      <c r="N197" s="171"/>
      <c r="O197" s="147">
        <v>6.07</v>
      </c>
      <c r="P197" s="148">
        <f>(H197+J197+L197+N197)*O197</f>
        <v>0</v>
      </c>
    </row>
    <row r="198" spans="1:16" x14ac:dyDescent="0.25">
      <c r="A198" s="154"/>
      <c r="B198" s="154"/>
      <c r="C198" s="154"/>
      <c r="D198" s="154"/>
      <c r="E198" s="154"/>
      <c r="F198" s="155" t="s">
        <v>2</v>
      </c>
      <c r="G198" s="173"/>
      <c r="H198" s="156"/>
      <c r="I198" s="156"/>
      <c r="J198" s="156"/>
      <c r="K198" s="156"/>
      <c r="L198" s="156"/>
      <c r="M198" s="156"/>
      <c r="N198" s="156"/>
      <c r="O198" s="157"/>
      <c r="P198" s="158">
        <f>SUM(P197:P197)</f>
        <v>0</v>
      </c>
    </row>
    <row r="199" spans="1:16" x14ac:dyDescent="0.25">
      <c r="A199" s="149"/>
      <c r="B199" s="149"/>
      <c r="C199" s="149"/>
      <c r="D199" s="149"/>
      <c r="E199" s="149"/>
      <c r="F199" s="149"/>
      <c r="G199" s="149"/>
      <c r="H199" s="149"/>
      <c r="I199" s="149"/>
      <c r="J199" s="149"/>
      <c r="K199" s="149"/>
      <c r="L199" s="149"/>
      <c r="M199" s="149"/>
      <c r="N199" s="149"/>
      <c r="O199" s="149"/>
      <c r="P199" s="169"/>
    </row>
    <row r="200" spans="1:16" ht="16.5" thickBot="1" x14ac:dyDescent="0.3">
      <c r="A200" s="14"/>
      <c r="B200" s="14"/>
      <c r="C200" s="14"/>
      <c r="D200" s="14"/>
      <c r="E200" s="14"/>
      <c r="F200" s="265" t="s">
        <v>245</v>
      </c>
      <c r="G200" s="266"/>
      <c r="H200" s="267"/>
      <c r="I200" s="267"/>
      <c r="J200" s="267"/>
      <c r="K200" s="267"/>
      <c r="L200" s="267"/>
      <c r="M200" s="267"/>
      <c r="N200" s="267"/>
      <c r="O200" s="268"/>
      <c r="P200" s="268"/>
    </row>
    <row r="201" spans="1:16" ht="48" thickBot="1" x14ac:dyDescent="0.3">
      <c r="A201" s="14"/>
      <c r="B201" s="14"/>
      <c r="C201" s="14"/>
      <c r="D201" s="14"/>
      <c r="E201" s="14"/>
      <c r="F201" s="16"/>
      <c r="G201" s="56" t="s">
        <v>110</v>
      </c>
      <c r="H201" s="56" t="s">
        <v>106</v>
      </c>
      <c r="I201" s="56" t="s">
        <v>111</v>
      </c>
      <c r="J201" s="56" t="s">
        <v>107</v>
      </c>
      <c r="K201" s="56" t="s">
        <v>112</v>
      </c>
      <c r="L201" s="56" t="s">
        <v>108</v>
      </c>
      <c r="M201" s="56" t="s">
        <v>113</v>
      </c>
      <c r="N201" s="56" t="s">
        <v>109</v>
      </c>
      <c r="O201" s="82" t="s">
        <v>255</v>
      </c>
      <c r="P201" s="73" t="s">
        <v>232</v>
      </c>
    </row>
    <row r="202" spans="1:16" x14ac:dyDescent="0.25">
      <c r="A202" s="27">
        <v>6</v>
      </c>
      <c r="B202" s="27" t="s">
        <v>49</v>
      </c>
      <c r="C202" s="27" t="s">
        <v>49</v>
      </c>
      <c r="D202" s="27">
        <v>0</v>
      </c>
      <c r="E202" s="27">
        <v>1</v>
      </c>
      <c r="F202" s="93" t="s">
        <v>184</v>
      </c>
      <c r="G202" s="1"/>
      <c r="H202" s="38"/>
      <c r="I202" s="38"/>
      <c r="J202" s="38"/>
      <c r="K202" s="38"/>
      <c r="L202" s="38"/>
      <c r="M202" s="38"/>
      <c r="N202" s="38"/>
      <c r="O202" s="21">
        <v>2.57</v>
      </c>
      <c r="P202" s="22">
        <f t="shared" ref="P202:P207" si="14">(H202+J202+L202+N202)*O202</f>
        <v>0</v>
      </c>
    </row>
    <row r="203" spans="1:16" x14ac:dyDescent="0.25">
      <c r="A203" s="27">
        <v>6</v>
      </c>
      <c r="B203" s="27" t="s">
        <v>49</v>
      </c>
      <c r="C203" s="27" t="s">
        <v>49</v>
      </c>
      <c r="D203" s="27">
        <v>0</v>
      </c>
      <c r="E203" s="27">
        <v>2</v>
      </c>
      <c r="F203" s="93" t="s">
        <v>185</v>
      </c>
      <c r="G203" s="1"/>
      <c r="H203" s="38"/>
      <c r="I203" s="38"/>
      <c r="J203" s="38"/>
      <c r="K203" s="38"/>
      <c r="L203" s="38"/>
      <c r="M203" s="38"/>
      <c r="N203" s="38"/>
      <c r="O203" s="21">
        <v>3.74</v>
      </c>
      <c r="P203" s="22">
        <f t="shared" si="14"/>
        <v>0</v>
      </c>
    </row>
    <row r="204" spans="1:16" x14ac:dyDescent="0.25">
      <c r="A204" s="27">
        <v>6</v>
      </c>
      <c r="B204" s="27" t="s">
        <v>49</v>
      </c>
      <c r="C204" s="27" t="s">
        <v>49</v>
      </c>
      <c r="D204" s="27">
        <v>0</v>
      </c>
      <c r="E204" s="27">
        <v>3</v>
      </c>
      <c r="F204" s="93" t="s">
        <v>96</v>
      </c>
      <c r="G204" s="1"/>
      <c r="H204" s="38"/>
      <c r="I204" s="38"/>
      <c r="J204" s="38"/>
      <c r="K204" s="38"/>
      <c r="L204" s="38"/>
      <c r="M204" s="38"/>
      <c r="N204" s="38"/>
      <c r="O204" s="21">
        <v>4.79</v>
      </c>
      <c r="P204" s="22">
        <f t="shared" si="14"/>
        <v>0</v>
      </c>
    </row>
    <row r="205" spans="1:16" x14ac:dyDescent="0.25">
      <c r="A205" s="27">
        <v>6</v>
      </c>
      <c r="B205" s="27" t="s">
        <v>49</v>
      </c>
      <c r="C205" s="27" t="s">
        <v>49</v>
      </c>
      <c r="D205" s="27">
        <v>0</v>
      </c>
      <c r="E205" s="27">
        <v>4</v>
      </c>
      <c r="F205" s="93" t="s">
        <v>186</v>
      </c>
      <c r="G205" s="1"/>
      <c r="H205" s="38"/>
      <c r="I205" s="38"/>
      <c r="J205" s="38"/>
      <c r="K205" s="38"/>
      <c r="L205" s="38"/>
      <c r="M205" s="38"/>
      <c r="N205" s="38"/>
      <c r="O205" s="21">
        <v>5.72</v>
      </c>
      <c r="P205" s="22">
        <f t="shared" si="14"/>
        <v>0</v>
      </c>
    </row>
    <row r="206" spans="1:16" x14ac:dyDescent="0.25">
      <c r="A206" s="27">
        <v>6</v>
      </c>
      <c r="B206" s="27" t="s">
        <v>49</v>
      </c>
      <c r="C206" s="27" t="s">
        <v>49</v>
      </c>
      <c r="D206" s="27">
        <v>0</v>
      </c>
      <c r="E206" s="27">
        <v>5</v>
      </c>
      <c r="F206" s="92" t="s">
        <v>187</v>
      </c>
      <c r="G206" s="1"/>
      <c r="H206" s="38"/>
      <c r="I206" s="38"/>
      <c r="J206" s="38"/>
      <c r="K206" s="38"/>
      <c r="L206" s="38"/>
      <c r="M206" s="38"/>
      <c r="N206" s="38"/>
      <c r="O206" s="21">
        <v>6.54</v>
      </c>
      <c r="P206" s="22">
        <f t="shared" si="14"/>
        <v>0</v>
      </c>
    </row>
    <row r="207" spans="1:16" x14ac:dyDescent="0.25">
      <c r="A207" s="27">
        <v>6</v>
      </c>
      <c r="B207" s="27" t="s">
        <v>49</v>
      </c>
      <c r="C207" s="27" t="s">
        <v>49</v>
      </c>
      <c r="D207" s="27">
        <v>0</v>
      </c>
      <c r="E207" s="27">
        <v>6</v>
      </c>
      <c r="F207" s="92" t="s">
        <v>179</v>
      </c>
      <c r="G207" s="1"/>
      <c r="H207" s="38"/>
      <c r="I207" s="38"/>
      <c r="J207" s="38"/>
      <c r="K207" s="38"/>
      <c r="L207" s="38"/>
      <c r="M207" s="38"/>
      <c r="N207" s="38"/>
      <c r="O207" s="21">
        <v>6.54</v>
      </c>
      <c r="P207" s="22">
        <f t="shared" si="14"/>
        <v>0</v>
      </c>
    </row>
    <row r="208" spans="1:16" x14ac:dyDescent="0.25">
      <c r="A208" s="27">
        <v>6</v>
      </c>
      <c r="B208" s="27" t="s">
        <v>49</v>
      </c>
      <c r="C208" s="27" t="s">
        <v>49</v>
      </c>
      <c r="D208" s="27">
        <v>0</v>
      </c>
      <c r="E208" s="27">
        <v>7</v>
      </c>
      <c r="F208" s="92" t="s">
        <v>188</v>
      </c>
      <c r="G208" s="1"/>
      <c r="H208" s="38"/>
      <c r="I208" s="38"/>
      <c r="J208" s="38"/>
      <c r="K208" s="38"/>
      <c r="L208" s="38"/>
      <c r="M208" s="38"/>
      <c r="N208" s="38"/>
      <c r="O208" s="21">
        <v>6.54</v>
      </c>
      <c r="P208" s="22">
        <f>(H208+J208+L208+N208)*O208</f>
        <v>0</v>
      </c>
    </row>
    <row r="209" spans="1:16" x14ac:dyDescent="0.25">
      <c r="A209" s="46"/>
      <c r="B209" s="46"/>
      <c r="C209" s="46"/>
      <c r="D209" s="46"/>
      <c r="E209" s="46"/>
      <c r="F209" s="47" t="s">
        <v>2</v>
      </c>
      <c r="G209" s="50"/>
      <c r="H209" s="65"/>
      <c r="I209" s="65"/>
      <c r="J209" s="65"/>
      <c r="K209" s="65"/>
      <c r="L209" s="65"/>
      <c r="M209" s="65"/>
      <c r="N209" s="65"/>
      <c r="O209" s="48"/>
      <c r="P209" s="49">
        <f>SUM(P202:P208)</f>
        <v>0</v>
      </c>
    </row>
    <row r="211" spans="1:16" ht="16.5" thickBot="1" x14ac:dyDescent="0.3">
      <c r="A211" s="137"/>
      <c r="B211" s="137"/>
      <c r="C211" s="137"/>
      <c r="D211" s="137"/>
      <c r="E211" s="137"/>
      <c r="F211" s="269" t="s">
        <v>264</v>
      </c>
      <c r="G211" s="270"/>
      <c r="H211" s="271"/>
      <c r="I211" s="271"/>
      <c r="J211" s="271"/>
      <c r="K211" s="271"/>
      <c r="L211" s="271"/>
      <c r="M211" s="271"/>
      <c r="N211" s="271"/>
      <c r="O211" s="272"/>
      <c r="P211" s="272"/>
    </row>
    <row r="212" spans="1:16" ht="48" thickBot="1" x14ac:dyDescent="0.3">
      <c r="A212" s="137"/>
      <c r="B212" s="137"/>
      <c r="C212" s="137"/>
      <c r="D212" s="137"/>
      <c r="E212" s="137"/>
      <c r="F212" s="136"/>
      <c r="G212" s="163" t="s">
        <v>110</v>
      </c>
      <c r="H212" s="163" t="s">
        <v>106</v>
      </c>
      <c r="I212" s="163" t="s">
        <v>111</v>
      </c>
      <c r="J212" s="163" t="s">
        <v>107</v>
      </c>
      <c r="K212" s="163" t="s">
        <v>112</v>
      </c>
      <c r="L212" s="163" t="s">
        <v>108</v>
      </c>
      <c r="M212" s="163" t="s">
        <v>113</v>
      </c>
      <c r="N212" s="163" t="s">
        <v>109</v>
      </c>
      <c r="O212" s="141" t="s">
        <v>255</v>
      </c>
      <c r="P212" s="142" t="s">
        <v>232</v>
      </c>
    </row>
    <row r="213" spans="1:16" x14ac:dyDescent="0.25">
      <c r="A213" s="143">
        <v>6</v>
      </c>
      <c r="B213" s="143" t="s">
        <v>49</v>
      </c>
      <c r="C213" s="143" t="s">
        <v>49</v>
      </c>
      <c r="D213" s="143">
        <v>5</v>
      </c>
      <c r="E213" s="143">
        <v>1</v>
      </c>
      <c r="F213" s="136" t="s">
        <v>184</v>
      </c>
      <c r="G213" s="164"/>
      <c r="H213" s="171"/>
      <c r="I213" s="171"/>
      <c r="J213" s="171"/>
      <c r="K213" s="171"/>
      <c r="L213" s="171"/>
      <c r="M213" s="171"/>
      <c r="N213" s="171"/>
      <c r="O213" s="147">
        <v>2.57</v>
      </c>
      <c r="P213" s="148">
        <f t="shared" ref="P213:P218" si="15">(H213+J213+L213+N213)*O213</f>
        <v>0</v>
      </c>
    </row>
    <row r="214" spans="1:16" x14ac:dyDescent="0.25">
      <c r="A214" s="143">
        <v>6</v>
      </c>
      <c r="B214" s="143" t="s">
        <v>49</v>
      </c>
      <c r="C214" s="143" t="s">
        <v>49</v>
      </c>
      <c r="D214" s="143">
        <v>5</v>
      </c>
      <c r="E214" s="143">
        <v>2</v>
      </c>
      <c r="F214" s="136" t="s">
        <v>185</v>
      </c>
      <c r="G214" s="164"/>
      <c r="H214" s="171"/>
      <c r="I214" s="171"/>
      <c r="J214" s="171"/>
      <c r="K214" s="171"/>
      <c r="L214" s="171"/>
      <c r="M214" s="171"/>
      <c r="N214" s="171"/>
      <c r="O214" s="147">
        <v>3.74</v>
      </c>
      <c r="P214" s="148">
        <f t="shared" si="15"/>
        <v>0</v>
      </c>
    </row>
    <row r="215" spans="1:16" x14ac:dyDescent="0.25">
      <c r="A215" s="143">
        <v>6</v>
      </c>
      <c r="B215" s="143" t="s">
        <v>49</v>
      </c>
      <c r="C215" s="143" t="s">
        <v>49</v>
      </c>
      <c r="D215" s="143">
        <v>5</v>
      </c>
      <c r="E215" s="143">
        <v>3</v>
      </c>
      <c r="F215" s="136" t="s">
        <v>96</v>
      </c>
      <c r="G215" s="164"/>
      <c r="H215" s="171"/>
      <c r="I215" s="171"/>
      <c r="J215" s="171"/>
      <c r="K215" s="171"/>
      <c r="L215" s="171"/>
      <c r="M215" s="171"/>
      <c r="N215" s="171"/>
      <c r="O215" s="147">
        <v>4.79</v>
      </c>
      <c r="P215" s="148">
        <f t="shared" si="15"/>
        <v>0</v>
      </c>
    </row>
    <row r="216" spans="1:16" x14ac:dyDescent="0.25">
      <c r="A216" s="143">
        <v>6</v>
      </c>
      <c r="B216" s="143" t="s">
        <v>49</v>
      </c>
      <c r="C216" s="143" t="s">
        <v>49</v>
      </c>
      <c r="D216" s="143">
        <v>5</v>
      </c>
      <c r="E216" s="143">
        <v>4</v>
      </c>
      <c r="F216" s="136" t="s">
        <v>186</v>
      </c>
      <c r="G216" s="164"/>
      <c r="H216" s="171"/>
      <c r="I216" s="171"/>
      <c r="J216" s="171"/>
      <c r="K216" s="171"/>
      <c r="L216" s="171"/>
      <c r="M216" s="171"/>
      <c r="N216" s="171"/>
      <c r="O216" s="147">
        <v>5.72</v>
      </c>
      <c r="P216" s="148">
        <f t="shared" si="15"/>
        <v>0</v>
      </c>
    </row>
    <row r="217" spans="1:16" x14ac:dyDescent="0.25">
      <c r="A217" s="143">
        <v>6</v>
      </c>
      <c r="B217" s="143" t="s">
        <v>49</v>
      </c>
      <c r="C217" s="143" t="s">
        <v>49</v>
      </c>
      <c r="D217" s="143">
        <v>5</v>
      </c>
      <c r="E217" s="143">
        <v>5</v>
      </c>
      <c r="F217" s="137" t="s">
        <v>187</v>
      </c>
      <c r="G217" s="164"/>
      <c r="H217" s="171"/>
      <c r="I217" s="171"/>
      <c r="J217" s="171"/>
      <c r="K217" s="171"/>
      <c r="L217" s="171"/>
      <c r="M217" s="171"/>
      <c r="N217" s="171"/>
      <c r="O217" s="147">
        <v>6.54</v>
      </c>
      <c r="P217" s="148">
        <f t="shared" si="15"/>
        <v>0</v>
      </c>
    </row>
    <row r="218" spans="1:16" x14ac:dyDescent="0.25">
      <c r="A218" s="143">
        <v>6</v>
      </c>
      <c r="B218" s="143" t="s">
        <v>49</v>
      </c>
      <c r="C218" s="143" t="s">
        <v>49</v>
      </c>
      <c r="D218" s="143">
        <v>5</v>
      </c>
      <c r="E218" s="143">
        <v>6</v>
      </c>
      <c r="F218" s="137" t="s">
        <v>179</v>
      </c>
      <c r="G218" s="164"/>
      <c r="H218" s="171"/>
      <c r="I218" s="171"/>
      <c r="J218" s="171"/>
      <c r="K218" s="171"/>
      <c r="L218" s="171"/>
      <c r="M218" s="171"/>
      <c r="N218" s="171"/>
      <c r="O218" s="147">
        <v>6.54</v>
      </c>
      <c r="P218" s="148">
        <f t="shared" si="15"/>
        <v>0</v>
      </c>
    </row>
    <row r="219" spans="1:16" x14ac:dyDescent="0.25">
      <c r="A219" s="143">
        <v>6</v>
      </c>
      <c r="B219" s="143" t="s">
        <v>49</v>
      </c>
      <c r="C219" s="143" t="s">
        <v>49</v>
      </c>
      <c r="D219" s="143">
        <v>5</v>
      </c>
      <c r="E219" s="143">
        <v>7</v>
      </c>
      <c r="F219" s="137" t="s">
        <v>188</v>
      </c>
      <c r="G219" s="164"/>
      <c r="H219" s="171"/>
      <c r="I219" s="171"/>
      <c r="J219" s="171"/>
      <c r="K219" s="171"/>
      <c r="L219" s="171"/>
      <c r="M219" s="171"/>
      <c r="N219" s="171"/>
      <c r="O219" s="147">
        <v>6.54</v>
      </c>
      <c r="P219" s="148">
        <f>(H219+J219+L219+N219)*O219</f>
        <v>0</v>
      </c>
    </row>
    <row r="220" spans="1:16" x14ac:dyDescent="0.25">
      <c r="A220" s="154"/>
      <c r="B220" s="154"/>
      <c r="C220" s="154"/>
      <c r="D220" s="154"/>
      <c r="E220" s="154"/>
      <c r="F220" s="155" t="s">
        <v>2</v>
      </c>
      <c r="G220" s="173"/>
      <c r="H220" s="156"/>
      <c r="I220" s="156"/>
      <c r="J220" s="156"/>
      <c r="K220" s="156"/>
      <c r="L220" s="156"/>
      <c r="M220" s="156"/>
      <c r="N220" s="156"/>
      <c r="O220" s="157"/>
      <c r="P220" s="158">
        <f>SUM(P213:P219)</f>
        <v>0</v>
      </c>
    </row>
    <row r="221" spans="1:16" ht="15.75" thickBot="1" x14ac:dyDescent="0.3"/>
    <row r="222" spans="1:16" ht="19.5" thickBot="1" x14ac:dyDescent="0.35">
      <c r="A222" s="12" t="s">
        <v>77</v>
      </c>
      <c r="N222" s="264"/>
      <c r="O222" s="264"/>
      <c r="P222" s="177">
        <f>SUM(P19+P35+P48+P60+P68+P76+P85+P93+P112+P131+P145+P159+P173+P187+P193+P198+P209+P220)</f>
        <v>0</v>
      </c>
    </row>
  </sheetData>
  <sheetProtection algorithmName="SHA-512" hashValue="XRVIaiDkgNqtBhC0I3ae3NuhcQqa2CvyD2nbueQae4pTy1YwMZlEUpCljF57RnUIg4tkcpmP3O/jfeuBy1i7cw==" saltValue="CZwCuwA6fcNQpqxhPbBMPw==" spinCount="100000" sheet="1" formatCells="0"/>
  <mergeCells count="31">
    <mergeCell ref="F50:P50"/>
    <mergeCell ref="F70:P70"/>
    <mergeCell ref="F87:P87"/>
    <mergeCell ref="F114:P114"/>
    <mergeCell ref="F79:P79"/>
    <mergeCell ref="F62:P62"/>
    <mergeCell ref="F95:P95"/>
    <mergeCell ref="F5:P5"/>
    <mergeCell ref="F38:P38"/>
    <mergeCell ref="B1:L1"/>
    <mergeCell ref="M1:N1"/>
    <mergeCell ref="B2:E2"/>
    <mergeCell ref="F2:I2"/>
    <mergeCell ref="J2:N2"/>
    <mergeCell ref="B3:E3"/>
    <mergeCell ref="F3:H3"/>
    <mergeCell ref="I3:N3"/>
    <mergeCell ref="F4:G4"/>
    <mergeCell ref="I4:J4"/>
    <mergeCell ref="L4:N4"/>
    <mergeCell ref="B4:E4"/>
    <mergeCell ref="F21:P21"/>
    <mergeCell ref="N222:O222"/>
    <mergeCell ref="F161:P161"/>
    <mergeCell ref="F133:P133"/>
    <mergeCell ref="F190:P190"/>
    <mergeCell ref="F200:P200"/>
    <mergeCell ref="F147:P147"/>
    <mergeCell ref="F175:P175"/>
    <mergeCell ref="F195:P195"/>
    <mergeCell ref="F211:P211"/>
  </mergeCells>
  <conditionalFormatting sqref="O4">
    <cfRule type="expression" dxfId="3" priority="1">
      <formula>AND((SUM(COUNTIFS(G:G,"=Uso manifestamente Estraneo alla CP"),COUNTIFS(G:G,"=Uso esclusivamente professionale"),COUNTIFS(I:I,"=Uso manifestamente Estraneo alla CP"),COUNTIFS(I:I,"=Uso esclusivamente professionale"),COUNTIFS(K:K,"=Uso manifestamente Estraneo alla CP"),COUNTIFS(K:K,"=Uso esclusivamente professionale"),COUNTIFS(M:M,"=Uso manifestamente Estraneo alla CP"),COUNTIFS(M:M,"=Uso esclusivamente professionale")))&gt;0,O4=0)</formula>
    </cfRule>
  </conditionalFormatting>
  <pageMargins left="0.70866141732283472" right="0.70866141732283472" top="0.74803149606299213" bottom="0.74803149606299213" header="0.31496062992125984" footer="0.31496062992125984"/>
  <pageSetup paperSize="9" scale="8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'Tabella codici'!$A$2:$A$8</xm:f>
          </x14:formula1>
          <xm:sqref>M7:M18 G202:G208 I202:I208 K202:K208 M202:M208 M81:M84 M40:M47 K40:K47 I40:I47 G64:G67 I64:I67 K64:K67 M64:M67 G40:G47 G81:G84 I81:I84 K81:K84 G97:G111 I97:I111 K97:K111 M97:M111 G135:G144 I135:I144 K135:K144 M135:M144 G163:G172 I163:I172 K163:K172 M163:M172 G192 I192 K192 M192 M213:M219 G7:G18 I7:I18 K7:K18 M23:M34 G23:G34 I23:I34 K23:K34 M52:M59 K52:K59 I52:I59 G52:G59 G72:G75 I72:I75 K72:K75 M72:M75 J63 M89:M92 G89:G92 I89:I92 K89:K92 G116:G130 I116:I130 K116:K130 M116:M130 G149:G158 I149:I158 K149:K158 M149:M158 G177:G186 I177:I186 K177:K186 M177:M186 G197 I197 K197 M197 G213:G219 I213:I219 K213:K219 J71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3"/>
  <sheetViews>
    <sheetView zoomScale="80" zoomScaleNormal="80" workbookViewId="0">
      <selection activeCell="M1" sqref="M1:N1"/>
    </sheetView>
  </sheetViews>
  <sheetFormatPr defaultColWidth="9.140625" defaultRowHeight="15" x14ac:dyDescent="0.25"/>
  <cols>
    <col min="1" max="5" width="3.7109375" style="13" customWidth="1"/>
    <col min="6" max="6" width="85.28515625" style="13" customWidth="1"/>
    <col min="7" max="7" width="22.42578125" style="13" bestFit="1" customWidth="1"/>
    <col min="8" max="8" width="14.28515625" style="13" customWidth="1"/>
    <col min="9" max="9" width="17.28515625" style="13" customWidth="1"/>
    <col min="10" max="14" width="16.28515625" style="13" customWidth="1"/>
    <col min="15" max="15" width="13.28515625" style="13" customWidth="1"/>
    <col min="16" max="16" width="18.28515625" style="13" hidden="1" customWidth="1"/>
    <col min="17" max="17" width="27" style="13" customWidth="1"/>
    <col min="18" max="16384" width="9.140625" style="13"/>
  </cols>
  <sheetData>
    <row r="1" spans="1:17" customFormat="1" ht="15.75" x14ac:dyDescent="0.25">
      <c r="A1" s="74">
        <v>0</v>
      </c>
      <c r="B1" s="278" t="s">
        <v>199</v>
      </c>
      <c r="C1" s="232"/>
      <c r="D1" s="232"/>
      <c r="E1" s="232"/>
      <c r="F1" s="232"/>
      <c r="G1" s="232"/>
      <c r="H1" s="232"/>
      <c r="I1" s="232"/>
      <c r="J1" s="232"/>
      <c r="K1" s="232"/>
      <c r="L1" s="232"/>
      <c r="M1" s="240"/>
      <c r="N1" s="240"/>
      <c r="O1" s="83"/>
    </row>
    <row r="2" spans="1:17" customFormat="1" ht="15.75" x14ac:dyDescent="0.25">
      <c r="A2" s="75">
        <v>0</v>
      </c>
      <c r="B2" s="239" t="s">
        <v>3</v>
      </c>
      <c r="C2" s="239"/>
      <c r="D2" s="239"/>
      <c r="E2" s="239"/>
      <c r="F2" s="231" t="s">
        <v>102</v>
      </c>
      <c r="G2" s="233"/>
      <c r="H2" s="233"/>
      <c r="I2" s="233"/>
      <c r="J2" s="234"/>
      <c r="K2" s="233"/>
      <c r="L2" s="233"/>
      <c r="M2" s="233"/>
      <c r="N2" s="233"/>
      <c r="O2" s="83"/>
    </row>
    <row r="3" spans="1:17" customFormat="1" ht="15.75" x14ac:dyDescent="0.25">
      <c r="A3" s="75">
        <v>0</v>
      </c>
      <c r="B3" s="228" t="s">
        <v>4</v>
      </c>
      <c r="C3" s="229"/>
      <c r="D3" s="229"/>
      <c r="E3" s="230"/>
      <c r="F3" s="231" t="s">
        <v>132</v>
      </c>
      <c r="G3" s="233"/>
      <c r="H3" s="233"/>
      <c r="I3" s="234"/>
      <c r="J3" s="232"/>
      <c r="K3" s="232"/>
      <c r="L3" s="232"/>
      <c r="M3" s="232"/>
      <c r="N3" s="232"/>
      <c r="O3" s="83"/>
    </row>
    <row r="4" spans="1:17" customFormat="1" ht="15.75" x14ac:dyDescent="0.25">
      <c r="A4" s="75">
        <v>0</v>
      </c>
      <c r="B4" s="225" t="s">
        <v>100</v>
      </c>
      <c r="C4" s="226"/>
      <c r="D4" s="226"/>
      <c r="E4" s="227"/>
      <c r="F4" s="237"/>
      <c r="G4" s="283"/>
      <c r="H4" s="80" t="s">
        <v>101</v>
      </c>
      <c r="I4" s="237"/>
      <c r="J4" s="283"/>
      <c r="K4" s="81" t="s">
        <v>99</v>
      </c>
      <c r="L4" s="274"/>
      <c r="M4" s="274"/>
      <c r="N4" s="274"/>
      <c r="O4" s="84"/>
    </row>
    <row r="5" spans="1:17" ht="15.75" thickBot="1" x14ac:dyDescent="0.3">
      <c r="A5" s="59"/>
      <c r="B5" s="14"/>
      <c r="C5" s="14"/>
      <c r="D5" s="14"/>
      <c r="E5" s="14"/>
      <c r="F5" s="279" t="s">
        <v>246</v>
      </c>
      <c r="G5" s="280"/>
      <c r="H5" s="280"/>
      <c r="I5" s="280"/>
      <c r="J5" s="280"/>
      <c r="K5" s="280"/>
      <c r="L5" s="280"/>
      <c r="M5" s="280"/>
      <c r="N5" s="280"/>
      <c r="O5" s="282"/>
      <c r="P5" s="281"/>
    </row>
    <row r="6" spans="1:17" ht="63.75" thickBot="1" x14ac:dyDescent="0.3">
      <c r="A6" s="14"/>
      <c r="B6" s="14"/>
      <c r="C6" s="14"/>
      <c r="D6" s="14"/>
      <c r="E6" s="14"/>
      <c r="F6" s="16"/>
      <c r="G6" s="72" t="s">
        <v>110</v>
      </c>
      <c r="H6" s="72" t="s">
        <v>128</v>
      </c>
      <c r="I6" s="72" t="s">
        <v>111</v>
      </c>
      <c r="J6" s="72" t="s">
        <v>129</v>
      </c>
      <c r="K6" s="72" t="s">
        <v>112</v>
      </c>
      <c r="L6" s="72" t="s">
        <v>130</v>
      </c>
      <c r="M6" s="72" t="s">
        <v>113</v>
      </c>
      <c r="N6" s="124" t="s">
        <v>131</v>
      </c>
      <c r="O6" s="124" t="s">
        <v>270</v>
      </c>
      <c r="P6" s="123" t="s">
        <v>232</v>
      </c>
    </row>
    <row r="7" spans="1:17" x14ac:dyDescent="0.25">
      <c r="A7" s="12">
        <v>2</v>
      </c>
      <c r="B7" s="12" t="s">
        <v>46</v>
      </c>
      <c r="C7" s="12" t="s">
        <v>50</v>
      </c>
      <c r="D7" s="12">
        <v>0</v>
      </c>
      <c r="E7" s="12">
        <v>4</v>
      </c>
      <c r="F7" s="16" t="s">
        <v>5</v>
      </c>
      <c r="G7" s="1"/>
      <c r="H7" s="1"/>
      <c r="I7" s="1"/>
      <c r="J7" s="1"/>
      <c r="K7" s="1"/>
      <c r="L7" s="1"/>
      <c r="M7" s="1"/>
      <c r="N7" s="1"/>
      <c r="O7" s="128"/>
      <c r="P7" s="22">
        <f t="shared" ref="P7:P12" si="0">IF((H7+J7+L7+N7)&lt;0, IF(O7&gt;0, (-(O7*5/100)),(O7*5/100)),(O7*5/100))</f>
        <v>0</v>
      </c>
      <c r="Q7" s="19" t="str">
        <f>IF(AND(H7+J7+L7+N7&gt;0,O7=0),"ATTENZIONE! INSERIRE L'IMPONIBILE","")</f>
        <v/>
      </c>
    </row>
    <row r="8" spans="1:17" x14ac:dyDescent="0.25">
      <c r="A8" s="12">
        <v>2</v>
      </c>
      <c r="B8" s="12" t="s">
        <v>57</v>
      </c>
      <c r="C8" s="12" t="s">
        <v>50</v>
      </c>
      <c r="D8" s="12">
        <v>0</v>
      </c>
      <c r="E8" s="12">
        <v>1</v>
      </c>
      <c r="F8" s="16" t="s">
        <v>6</v>
      </c>
      <c r="G8" s="1"/>
      <c r="H8" s="1"/>
      <c r="I8" s="1"/>
      <c r="J8" s="1"/>
      <c r="K8" s="1"/>
      <c r="L8" s="1"/>
      <c r="M8" s="1"/>
      <c r="N8" s="1"/>
      <c r="O8" s="129"/>
      <c r="P8" s="22">
        <f t="shared" si="0"/>
        <v>0</v>
      </c>
      <c r="Q8" s="19" t="str">
        <f t="shared" ref="Q8:Q12" si="1">IF(AND(H8+J8+L8+N8&gt;0,O8=0),"ATTENZIONE! INSERIRE L'IMPONIBILE","")</f>
        <v/>
      </c>
    </row>
    <row r="9" spans="1:17" x14ac:dyDescent="0.25">
      <c r="A9" s="12">
        <v>2</v>
      </c>
      <c r="B9" s="12" t="s">
        <v>49</v>
      </c>
      <c r="C9" s="12" t="s">
        <v>45</v>
      </c>
      <c r="D9" s="12">
        <v>0</v>
      </c>
      <c r="E9" s="12">
        <v>1</v>
      </c>
      <c r="F9" s="16" t="s">
        <v>8</v>
      </c>
      <c r="G9" s="1"/>
      <c r="H9" s="1"/>
      <c r="I9" s="1"/>
      <c r="J9" s="1"/>
      <c r="K9" s="1"/>
      <c r="L9" s="1"/>
      <c r="M9" s="1"/>
      <c r="N9" s="1"/>
      <c r="O9" s="129"/>
      <c r="P9" s="22">
        <f t="shared" si="0"/>
        <v>0</v>
      </c>
      <c r="Q9" s="19" t="str">
        <f t="shared" si="1"/>
        <v/>
      </c>
    </row>
    <row r="10" spans="1:17" x14ac:dyDescent="0.25">
      <c r="A10" s="12">
        <v>2</v>
      </c>
      <c r="B10" s="12" t="s">
        <v>50</v>
      </c>
      <c r="C10" s="12" t="s">
        <v>45</v>
      </c>
      <c r="D10" s="12">
        <v>0</v>
      </c>
      <c r="E10" s="12">
        <v>1</v>
      </c>
      <c r="F10" s="16" t="s">
        <v>9</v>
      </c>
      <c r="G10" s="1"/>
      <c r="H10" s="1"/>
      <c r="I10" s="1"/>
      <c r="J10" s="1"/>
      <c r="K10" s="1"/>
      <c r="L10" s="1"/>
      <c r="M10" s="1"/>
      <c r="N10" s="1"/>
      <c r="O10" s="129"/>
      <c r="P10" s="22">
        <f t="shared" si="0"/>
        <v>0</v>
      </c>
      <c r="Q10" s="19" t="str">
        <f t="shared" si="1"/>
        <v/>
      </c>
    </row>
    <row r="11" spans="1:17" x14ac:dyDescent="0.25">
      <c r="A11" s="12">
        <v>2</v>
      </c>
      <c r="B11" s="12" t="s">
        <v>49</v>
      </c>
      <c r="C11" s="12" t="s">
        <v>46</v>
      </c>
      <c r="D11" s="12">
        <v>0</v>
      </c>
      <c r="E11" s="12">
        <v>1</v>
      </c>
      <c r="F11" s="14" t="s">
        <v>10</v>
      </c>
      <c r="G11" s="4"/>
      <c r="H11" s="4"/>
      <c r="I11" s="4"/>
      <c r="J11" s="4"/>
      <c r="K11" s="4"/>
      <c r="L11" s="4"/>
      <c r="M11" s="4"/>
      <c r="N11" s="4"/>
      <c r="O11" s="129"/>
      <c r="P11" s="22">
        <f t="shared" si="0"/>
        <v>0</v>
      </c>
      <c r="Q11" s="19" t="str">
        <f t="shared" si="1"/>
        <v/>
      </c>
    </row>
    <row r="12" spans="1:17" x14ac:dyDescent="0.25">
      <c r="A12" s="12">
        <v>2</v>
      </c>
      <c r="B12" s="12" t="s">
        <v>50</v>
      </c>
      <c r="C12" s="12" t="s">
        <v>46</v>
      </c>
      <c r="D12" s="12">
        <v>0</v>
      </c>
      <c r="E12" s="12">
        <v>1</v>
      </c>
      <c r="F12" s="14" t="s">
        <v>11</v>
      </c>
      <c r="G12" s="4"/>
      <c r="H12" s="4"/>
      <c r="I12" s="4"/>
      <c r="J12" s="4"/>
      <c r="K12" s="4"/>
      <c r="L12" s="4"/>
      <c r="M12" s="4"/>
      <c r="N12" s="4"/>
      <c r="O12" s="129"/>
      <c r="P12" s="22">
        <f t="shared" si="0"/>
        <v>0</v>
      </c>
      <c r="Q12" s="19" t="str">
        <f t="shared" si="1"/>
        <v/>
      </c>
    </row>
    <row r="14" spans="1:17" ht="15.75" thickBot="1" x14ac:dyDescent="0.3">
      <c r="A14" s="178"/>
      <c r="B14" s="137"/>
      <c r="C14" s="137"/>
      <c r="D14" s="137"/>
      <c r="E14" s="137"/>
      <c r="F14" s="275" t="s">
        <v>265</v>
      </c>
      <c r="G14" s="276"/>
      <c r="H14" s="276"/>
      <c r="I14" s="276"/>
      <c r="J14" s="276"/>
      <c r="K14" s="276"/>
      <c r="L14" s="276"/>
      <c r="M14" s="276"/>
      <c r="N14" s="276"/>
      <c r="O14" s="284"/>
      <c r="P14" s="277"/>
    </row>
    <row r="15" spans="1:17" ht="63.75" thickBot="1" x14ac:dyDescent="0.3">
      <c r="A15" s="137"/>
      <c r="B15" s="137"/>
      <c r="C15" s="137"/>
      <c r="D15" s="137"/>
      <c r="E15" s="137"/>
      <c r="F15" s="136"/>
      <c r="G15" s="180" t="s">
        <v>110</v>
      </c>
      <c r="H15" s="180" t="s">
        <v>128</v>
      </c>
      <c r="I15" s="180" t="s">
        <v>111</v>
      </c>
      <c r="J15" s="180" t="s">
        <v>129</v>
      </c>
      <c r="K15" s="180" t="s">
        <v>112</v>
      </c>
      <c r="L15" s="180" t="s">
        <v>130</v>
      </c>
      <c r="M15" s="180" t="s">
        <v>113</v>
      </c>
      <c r="N15" s="181" t="s">
        <v>131</v>
      </c>
      <c r="O15" s="181" t="s">
        <v>270</v>
      </c>
      <c r="P15" s="182" t="s">
        <v>232</v>
      </c>
    </row>
    <row r="16" spans="1:17" ht="20.25" customHeight="1" x14ac:dyDescent="0.25">
      <c r="A16" s="143">
        <v>2</v>
      </c>
      <c r="B16" s="143" t="s">
        <v>46</v>
      </c>
      <c r="C16" s="143" t="s">
        <v>50</v>
      </c>
      <c r="D16" s="143">
        <v>5</v>
      </c>
      <c r="E16" s="143">
        <v>4</v>
      </c>
      <c r="F16" s="136" t="s">
        <v>5</v>
      </c>
      <c r="G16" s="164"/>
      <c r="H16" s="164"/>
      <c r="I16" s="164"/>
      <c r="J16" s="164"/>
      <c r="K16" s="164"/>
      <c r="L16" s="164"/>
      <c r="M16" s="164"/>
      <c r="N16" s="164"/>
      <c r="O16" s="183"/>
      <c r="P16" s="148">
        <f t="shared" ref="P16:P21" si="2">IF((H16+J16+L16+N16)&lt;0, IF(O16&gt;0, (-(O16*5/100)),(O16*5/100)),(O16*5/100))</f>
        <v>0</v>
      </c>
      <c r="Q16" s="19" t="str">
        <f t="shared" ref="Q16:Q21" si="3">IF(AND(H16+J16+L16+N16&gt;0,O16=0),"ATTENZIONE! INSERIRE L'IMPONIBILE","")</f>
        <v/>
      </c>
    </row>
    <row r="17" spans="1:17" ht="20.25" customHeight="1" x14ac:dyDescent="0.25">
      <c r="A17" s="143">
        <v>2</v>
      </c>
      <c r="B17" s="143" t="s">
        <v>57</v>
      </c>
      <c r="C17" s="143" t="s">
        <v>50</v>
      </c>
      <c r="D17" s="143">
        <v>5</v>
      </c>
      <c r="E17" s="143">
        <v>1</v>
      </c>
      <c r="F17" s="136" t="s">
        <v>6</v>
      </c>
      <c r="G17" s="164"/>
      <c r="H17" s="164"/>
      <c r="I17" s="164"/>
      <c r="J17" s="164"/>
      <c r="K17" s="164"/>
      <c r="L17" s="164"/>
      <c r="M17" s="164"/>
      <c r="N17" s="164"/>
      <c r="O17" s="184"/>
      <c r="P17" s="148">
        <f t="shared" si="2"/>
        <v>0</v>
      </c>
      <c r="Q17" s="19" t="str">
        <f t="shared" si="3"/>
        <v/>
      </c>
    </row>
    <row r="18" spans="1:17" ht="23.25" customHeight="1" x14ac:dyDescent="0.25">
      <c r="A18" s="143">
        <v>2</v>
      </c>
      <c r="B18" s="143" t="s">
        <v>49</v>
      </c>
      <c r="C18" s="143" t="s">
        <v>45</v>
      </c>
      <c r="D18" s="143">
        <v>5</v>
      </c>
      <c r="E18" s="143">
        <v>1</v>
      </c>
      <c r="F18" s="136" t="s">
        <v>8</v>
      </c>
      <c r="G18" s="164"/>
      <c r="H18" s="164"/>
      <c r="I18" s="164"/>
      <c r="J18" s="164"/>
      <c r="K18" s="164"/>
      <c r="L18" s="164"/>
      <c r="M18" s="164"/>
      <c r="N18" s="164"/>
      <c r="O18" s="184"/>
      <c r="P18" s="148">
        <f t="shared" si="2"/>
        <v>0</v>
      </c>
      <c r="Q18" s="19" t="str">
        <f t="shared" si="3"/>
        <v/>
      </c>
    </row>
    <row r="19" spans="1:17" x14ac:dyDescent="0.25">
      <c r="A19" s="143">
        <v>2</v>
      </c>
      <c r="B19" s="143" t="s">
        <v>50</v>
      </c>
      <c r="C19" s="143" t="s">
        <v>45</v>
      </c>
      <c r="D19" s="143">
        <v>5</v>
      </c>
      <c r="E19" s="143">
        <v>1</v>
      </c>
      <c r="F19" s="136" t="s">
        <v>9</v>
      </c>
      <c r="G19" s="164"/>
      <c r="H19" s="164"/>
      <c r="I19" s="164"/>
      <c r="J19" s="164"/>
      <c r="K19" s="164"/>
      <c r="L19" s="164"/>
      <c r="M19" s="164"/>
      <c r="N19" s="164"/>
      <c r="O19" s="184"/>
      <c r="P19" s="148">
        <f t="shared" si="2"/>
        <v>0</v>
      </c>
      <c r="Q19" s="19" t="str">
        <f t="shared" si="3"/>
        <v/>
      </c>
    </row>
    <row r="20" spans="1:17" x14ac:dyDescent="0.25">
      <c r="A20" s="143">
        <v>2</v>
      </c>
      <c r="B20" s="143" t="s">
        <v>49</v>
      </c>
      <c r="C20" s="143" t="s">
        <v>46</v>
      </c>
      <c r="D20" s="143">
        <v>5</v>
      </c>
      <c r="E20" s="143">
        <v>1</v>
      </c>
      <c r="F20" s="137" t="s">
        <v>10</v>
      </c>
      <c r="G20" s="145"/>
      <c r="H20" s="145"/>
      <c r="I20" s="145"/>
      <c r="J20" s="145"/>
      <c r="K20" s="145"/>
      <c r="L20" s="145"/>
      <c r="M20" s="145"/>
      <c r="N20" s="145"/>
      <c r="O20" s="184"/>
      <c r="P20" s="148">
        <f t="shared" si="2"/>
        <v>0</v>
      </c>
      <c r="Q20" s="19" t="str">
        <f t="shared" si="3"/>
        <v/>
      </c>
    </row>
    <row r="21" spans="1:17" x14ac:dyDescent="0.25">
      <c r="A21" s="143">
        <v>2</v>
      </c>
      <c r="B21" s="143" t="s">
        <v>50</v>
      </c>
      <c r="C21" s="143" t="s">
        <v>46</v>
      </c>
      <c r="D21" s="143">
        <v>5</v>
      </c>
      <c r="E21" s="143">
        <v>1</v>
      </c>
      <c r="F21" s="137" t="s">
        <v>11</v>
      </c>
      <c r="G21" s="145"/>
      <c r="H21" s="145"/>
      <c r="I21" s="145"/>
      <c r="J21" s="145"/>
      <c r="K21" s="145"/>
      <c r="L21" s="145"/>
      <c r="M21" s="145"/>
      <c r="N21" s="145"/>
      <c r="O21" s="184"/>
      <c r="P21" s="148">
        <f t="shared" si="2"/>
        <v>0</v>
      </c>
      <c r="Q21" s="19" t="str">
        <f t="shared" si="3"/>
        <v/>
      </c>
    </row>
    <row r="22" spans="1:17" x14ac:dyDescent="0.25">
      <c r="A22" s="149"/>
      <c r="B22" s="149"/>
      <c r="C22" s="149"/>
      <c r="D22" s="149"/>
      <c r="E22" s="149"/>
      <c r="F22" s="149"/>
      <c r="G22" s="149"/>
      <c r="H22" s="149"/>
      <c r="I22" s="149"/>
      <c r="J22" s="149"/>
      <c r="K22" s="149"/>
      <c r="L22" s="149"/>
      <c r="M22" s="149"/>
      <c r="N22" s="149"/>
      <c r="O22" s="149"/>
      <c r="P22" s="149"/>
    </row>
    <row r="23" spans="1:17" ht="15.75" thickBot="1" x14ac:dyDescent="0.3">
      <c r="A23" s="14"/>
      <c r="B23" s="14"/>
      <c r="C23" s="14"/>
      <c r="D23" s="14"/>
      <c r="E23" s="14"/>
      <c r="F23" s="279" t="s">
        <v>247</v>
      </c>
      <c r="G23" s="280"/>
      <c r="H23" s="280"/>
      <c r="I23" s="280"/>
      <c r="J23" s="280"/>
      <c r="K23" s="280"/>
      <c r="L23" s="280"/>
      <c r="M23" s="280"/>
      <c r="N23" s="280"/>
      <c r="O23" s="281"/>
      <c r="P23" s="281"/>
    </row>
    <row r="24" spans="1:17" ht="63.75" thickBot="1" x14ac:dyDescent="0.3">
      <c r="A24" s="14"/>
      <c r="B24" s="14"/>
      <c r="C24" s="14"/>
      <c r="D24" s="14"/>
      <c r="E24" s="14"/>
      <c r="F24" s="16"/>
      <c r="G24" s="72" t="s">
        <v>110</v>
      </c>
      <c r="H24" s="72" t="s">
        <v>106</v>
      </c>
      <c r="I24" s="72" t="s">
        <v>111</v>
      </c>
      <c r="J24" s="72" t="s">
        <v>107</v>
      </c>
      <c r="K24" s="72" t="s">
        <v>112</v>
      </c>
      <c r="L24" s="72" t="s">
        <v>108</v>
      </c>
      <c r="M24" s="72" t="s">
        <v>113</v>
      </c>
      <c r="N24" s="124" t="s">
        <v>109</v>
      </c>
      <c r="O24" s="124" t="s">
        <v>255</v>
      </c>
      <c r="P24" s="123" t="s">
        <v>232</v>
      </c>
    </row>
    <row r="25" spans="1:17" x14ac:dyDescent="0.25">
      <c r="A25" s="41">
        <v>2</v>
      </c>
      <c r="B25" s="41" t="s">
        <v>76</v>
      </c>
      <c r="C25" s="41" t="s">
        <v>45</v>
      </c>
      <c r="D25" s="41">
        <v>0</v>
      </c>
      <c r="E25" s="41">
        <v>3</v>
      </c>
      <c r="F25" s="43" t="s">
        <v>98</v>
      </c>
      <c r="G25" s="40"/>
      <c r="H25" s="40"/>
      <c r="I25" s="40"/>
      <c r="J25" s="40"/>
      <c r="K25" s="40"/>
      <c r="L25" s="40"/>
      <c r="M25" s="40"/>
      <c r="N25" s="40"/>
      <c r="O25" s="30">
        <v>4.67</v>
      </c>
      <c r="P25" s="31">
        <f>(H25+J25+L25+N25)*O25</f>
        <v>0</v>
      </c>
    </row>
    <row r="26" spans="1:17" x14ac:dyDescent="0.25">
      <c r="A26" s="41">
        <v>2</v>
      </c>
      <c r="B26" s="41" t="s">
        <v>76</v>
      </c>
      <c r="C26" s="41" t="s">
        <v>45</v>
      </c>
      <c r="D26" s="41">
        <v>0</v>
      </c>
      <c r="E26" s="41">
        <v>4</v>
      </c>
      <c r="F26" s="94" t="s">
        <v>189</v>
      </c>
      <c r="G26" s="40"/>
      <c r="H26" s="40"/>
      <c r="I26" s="40"/>
      <c r="J26" s="40"/>
      <c r="K26" s="40"/>
      <c r="L26" s="40"/>
      <c r="M26" s="40"/>
      <c r="N26" s="40"/>
      <c r="O26" s="30">
        <v>4.67</v>
      </c>
      <c r="P26" s="31">
        <f>(H26+J26+L26+N26)*O26</f>
        <v>0</v>
      </c>
    </row>
    <row r="27" spans="1:17" x14ac:dyDescent="0.25">
      <c r="A27" s="25"/>
      <c r="B27" s="25"/>
      <c r="C27" s="25"/>
      <c r="D27" s="25"/>
      <c r="E27" s="25"/>
      <c r="O27" s="66"/>
      <c r="P27" s="23"/>
    </row>
    <row r="28" spans="1:17" ht="15.75" thickBot="1" x14ac:dyDescent="0.3">
      <c r="A28" s="137"/>
      <c r="B28" s="137"/>
      <c r="C28" s="137"/>
      <c r="D28" s="137"/>
      <c r="E28" s="137"/>
      <c r="F28" s="275" t="s">
        <v>266</v>
      </c>
      <c r="G28" s="276"/>
      <c r="H28" s="276"/>
      <c r="I28" s="276"/>
      <c r="J28" s="276"/>
      <c r="K28" s="276"/>
      <c r="L28" s="276"/>
      <c r="M28" s="276"/>
      <c r="N28" s="276"/>
      <c r="O28" s="277"/>
      <c r="P28" s="277"/>
    </row>
    <row r="29" spans="1:17" ht="63.75" thickBot="1" x14ac:dyDescent="0.3">
      <c r="A29" s="137"/>
      <c r="B29" s="137"/>
      <c r="C29" s="137"/>
      <c r="D29" s="137"/>
      <c r="E29" s="137"/>
      <c r="F29" s="136"/>
      <c r="G29" s="180" t="s">
        <v>110</v>
      </c>
      <c r="H29" s="180" t="s">
        <v>106</v>
      </c>
      <c r="I29" s="180" t="s">
        <v>111</v>
      </c>
      <c r="J29" s="180" t="s">
        <v>107</v>
      </c>
      <c r="K29" s="180" t="s">
        <v>112</v>
      </c>
      <c r="L29" s="180" t="s">
        <v>108</v>
      </c>
      <c r="M29" s="180" t="s">
        <v>113</v>
      </c>
      <c r="N29" s="181" t="s">
        <v>109</v>
      </c>
      <c r="O29" s="181" t="s">
        <v>255</v>
      </c>
      <c r="P29" s="182" t="s">
        <v>232</v>
      </c>
    </row>
    <row r="30" spans="1:17" x14ac:dyDescent="0.25">
      <c r="A30" s="150">
        <v>2</v>
      </c>
      <c r="B30" s="150" t="s">
        <v>76</v>
      </c>
      <c r="C30" s="150" t="s">
        <v>45</v>
      </c>
      <c r="D30" s="150">
        <v>5</v>
      </c>
      <c r="E30" s="150">
        <v>3</v>
      </c>
      <c r="F30" s="185" t="s">
        <v>98</v>
      </c>
      <c r="G30" s="186"/>
      <c r="H30" s="186"/>
      <c r="I30" s="186"/>
      <c r="J30" s="186"/>
      <c r="K30" s="186"/>
      <c r="L30" s="186" t="s">
        <v>271</v>
      </c>
      <c r="M30" s="186"/>
      <c r="N30" s="186"/>
      <c r="O30" s="152">
        <v>4.67</v>
      </c>
      <c r="P30" s="187" t="e">
        <f>(H30+J30+L30+N30)*O30</f>
        <v>#VALUE!</v>
      </c>
    </row>
    <row r="31" spans="1:17" x14ac:dyDescent="0.25">
      <c r="A31" s="150">
        <v>2</v>
      </c>
      <c r="B31" s="150" t="s">
        <v>76</v>
      </c>
      <c r="C31" s="150" t="s">
        <v>45</v>
      </c>
      <c r="D31" s="150">
        <v>5</v>
      </c>
      <c r="E31" s="150">
        <v>4</v>
      </c>
      <c r="F31" s="185" t="s">
        <v>189</v>
      </c>
      <c r="G31" s="186"/>
      <c r="H31" s="186"/>
      <c r="I31" s="186"/>
      <c r="J31" s="186"/>
      <c r="K31" s="186"/>
      <c r="L31" s="186"/>
      <c r="M31" s="186"/>
      <c r="N31" s="186"/>
      <c r="O31" s="152">
        <v>4.67</v>
      </c>
      <c r="P31" s="187">
        <f>(H31+J31+L31+N31)*O31</f>
        <v>0</v>
      </c>
    </row>
    <row r="32" spans="1:17" ht="15.75" thickBot="1" x14ac:dyDescent="0.3">
      <c r="A32" s="188"/>
      <c r="B32" s="188"/>
      <c r="C32" s="188"/>
      <c r="D32" s="188"/>
      <c r="E32" s="188"/>
      <c r="F32" s="149"/>
      <c r="G32" s="149"/>
      <c r="H32" s="149"/>
      <c r="I32" s="149"/>
      <c r="J32" s="149"/>
      <c r="K32" s="149"/>
      <c r="L32" s="149"/>
      <c r="M32" s="149"/>
      <c r="N32" s="149"/>
      <c r="O32" s="189"/>
      <c r="P32" s="169"/>
    </row>
    <row r="33" spans="1:16" ht="19.5" thickBot="1" x14ac:dyDescent="0.35">
      <c r="A33" s="12" t="s">
        <v>77</v>
      </c>
      <c r="O33" s="85"/>
      <c r="P33" s="177" t="e">
        <f>P7+P8+P9+P10+P11+P12+P16+P17+P18+P19+P20+P21+P25+P26+P30+P31</f>
        <v>#VALUE!</v>
      </c>
    </row>
  </sheetData>
  <sheetProtection algorithmName="SHA-512" hashValue="R1LxXiOIPlmwh94SB28yX04vy4Tl1uYZ2eqcraM/OhL9j0dDY6rtEUX3+MXVMvSYqLEfy+LC3wJ70FusM9I2PQ==" saltValue="fglAraRRE6d0xTVwcViU3A==" spinCount="100000" sheet="1" objects="1" scenarios="1"/>
  <mergeCells count="16">
    <mergeCell ref="F28:P28"/>
    <mergeCell ref="B1:L1"/>
    <mergeCell ref="M1:N1"/>
    <mergeCell ref="B2:E2"/>
    <mergeCell ref="F2:I2"/>
    <mergeCell ref="J2:N2"/>
    <mergeCell ref="F23:P23"/>
    <mergeCell ref="B4:E4"/>
    <mergeCell ref="F5:P5"/>
    <mergeCell ref="F3:H3"/>
    <mergeCell ref="I4:J4"/>
    <mergeCell ref="B3:E3"/>
    <mergeCell ref="I3:N3"/>
    <mergeCell ref="F4:G4"/>
    <mergeCell ref="L4:N4"/>
    <mergeCell ref="F14:P14"/>
  </mergeCells>
  <conditionalFormatting sqref="O4">
    <cfRule type="expression" dxfId="2" priority="2">
      <formula>AND((SUM(COUNTIFS(G:G,"=Uso manifestamente Estraneo alla CP"),COUNTIFS(G:G,"=Uso esclusivamente professionale"),COUNTIFS(I:I,"=Uso manifestamente Estraneo alla CP"),COUNTIFS(I:I,"=Uso esclusivamente professionale"),COUNTIFS(K:K,"=Uso manifestamente Estraneo alla CP"),COUNTIFS(K:K,"=Uso esclusivamente professionale"),COUNTIFS(M:M,"=Uso manifestamente Estraneo alla CP"),COUNTIFS(M:M,"=Uso esclusivamente professionale")))&gt;0,O4=0)</formula>
    </cfRule>
  </conditionalFormatting>
  <conditionalFormatting sqref="Q7:Q12">
    <cfRule type="containsText" dxfId="1" priority="3" stopIfTrue="1" operator="containsText" text="Inserire unità in liquidazione">
      <formula>NOT(ISERROR(SEARCH("Inserire unità in liquidazione",Q7)))</formula>
    </cfRule>
  </conditionalFormatting>
  <conditionalFormatting sqref="Q16:Q21">
    <cfRule type="containsText" dxfId="0" priority="1" stopIfTrue="1" operator="containsText" text="Inserire unità in liquidazione">
      <formula>NOT(ISERROR(SEARCH("Inserire unità in liquidazione",Q16)))</formula>
    </cfRule>
  </conditionalFormatting>
  <pageMargins left="0.70866141732283472" right="0.70866141732283472" top="0.74803149606299213" bottom="0.74803149606299213"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'Tabella codici'!$A$2:$A$8</xm:f>
          </x14:formula1>
          <xm:sqref>A46 M25:M26 I7:I12 K7:K12 M7:M12 G7:G12 G25:G26 I25:I26 K25:K26 I16:I21 K16:K21 M16:M21 G16:G21 M30:M31 G30:G31 I30:I31 K30:K31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10F36-E9E0-415C-A531-095EC7878218}">
  <sheetPr>
    <tabColor theme="9" tint="-0.249977111117893"/>
  </sheetPr>
  <dimension ref="A1:Z27"/>
  <sheetViews>
    <sheetView topLeftCell="E1" zoomScale="82" zoomScaleNormal="82" workbookViewId="0">
      <selection activeCell="H4" sqref="H4:I4"/>
    </sheetView>
  </sheetViews>
  <sheetFormatPr defaultRowHeight="15" x14ac:dyDescent="0.25"/>
  <cols>
    <col min="1" max="1" width="5" customWidth="1"/>
    <col min="2" max="2" width="5.5703125" customWidth="1"/>
    <col min="3" max="3" width="4.85546875" customWidth="1"/>
    <col min="4" max="4" width="6.5703125" customWidth="1"/>
    <col min="5" max="5" width="6.7109375" customWidth="1"/>
    <col min="6" max="6" width="66.140625" customWidth="1"/>
    <col min="7" max="7" width="19.5703125" customWidth="1"/>
    <col min="8" max="8" width="17.42578125" customWidth="1"/>
    <col min="9" max="9" width="19.5703125" customWidth="1"/>
    <col min="10" max="10" width="17.42578125" customWidth="1"/>
    <col min="11" max="11" width="20.28515625" customWidth="1"/>
    <col min="12" max="12" width="17.42578125" customWidth="1"/>
    <col min="13" max="13" width="20.85546875" customWidth="1"/>
    <col min="14" max="14" width="17.42578125" customWidth="1"/>
    <col min="15" max="15" width="19.85546875" customWidth="1"/>
    <col min="16" max="16" width="17.42578125" customWidth="1"/>
    <col min="17" max="17" width="22" customWidth="1"/>
    <col min="18" max="18" width="17.42578125" customWidth="1"/>
    <col min="19" max="19" width="16.28515625" hidden="1" customWidth="1"/>
    <col min="20" max="20" width="9.85546875" hidden="1" customWidth="1"/>
    <col min="21" max="21" width="14.42578125" customWidth="1"/>
    <col min="22" max="22" width="16.7109375" hidden="1" customWidth="1"/>
    <col min="23" max="23" width="21.42578125" hidden="1" customWidth="1"/>
    <col min="25" max="25" width="16.28515625" hidden="1" customWidth="1"/>
    <col min="26" max="26" width="8.7109375" hidden="1" customWidth="1"/>
    <col min="265" max="265" width="2" bestFit="1" customWidth="1"/>
    <col min="266" max="267" width="2.28515625" bestFit="1" customWidth="1"/>
    <col min="268" max="269" width="2" bestFit="1" customWidth="1"/>
    <col min="270" max="270" width="51.140625" bestFit="1" customWidth="1"/>
    <col min="271" max="271" width="17.42578125" bestFit="1" customWidth="1"/>
    <col min="272" max="274" width="17.42578125" customWidth="1"/>
    <col min="275" max="275" width="16.28515625" customWidth="1"/>
    <col min="276" max="276" width="0" hidden="1" customWidth="1"/>
    <col min="277" max="277" width="14.42578125" customWidth="1"/>
    <col min="278" max="278" width="18.42578125" bestFit="1" customWidth="1"/>
    <col min="279" max="279" width="21.42578125" bestFit="1" customWidth="1"/>
    <col min="281" max="281" width="16.28515625" customWidth="1"/>
    <col min="521" max="521" width="2" bestFit="1" customWidth="1"/>
    <col min="522" max="523" width="2.28515625" bestFit="1" customWidth="1"/>
    <col min="524" max="525" width="2" bestFit="1" customWidth="1"/>
    <col min="526" max="526" width="51.140625" bestFit="1" customWidth="1"/>
    <col min="527" max="527" width="17.42578125" bestFit="1" customWidth="1"/>
    <col min="528" max="530" width="17.42578125" customWidth="1"/>
    <col min="531" max="531" width="16.28515625" customWidth="1"/>
    <col min="532" max="532" width="0" hidden="1" customWidth="1"/>
    <col min="533" max="533" width="14.42578125" customWidth="1"/>
    <col min="534" max="534" width="18.42578125" bestFit="1" customWidth="1"/>
    <col min="535" max="535" width="21.42578125" bestFit="1" customWidth="1"/>
    <col min="537" max="537" width="16.28515625" customWidth="1"/>
    <col min="777" max="777" width="2" bestFit="1" customWidth="1"/>
    <col min="778" max="779" width="2.28515625" bestFit="1" customWidth="1"/>
    <col min="780" max="781" width="2" bestFit="1" customWidth="1"/>
    <col min="782" max="782" width="51.140625" bestFit="1" customWidth="1"/>
    <col min="783" max="783" width="17.42578125" bestFit="1" customWidth="1"/>
    <col min="784" max="786" width="17.42578125" customWidth="1"/>
    <col min="787" max="787" width="16.28515625" customWidth="1"/>
    <col min="788" max="788" width="0" hidden="1" customWidth="1"/>
    <col min="789" max="789" width="14.42578125" customWidth="1"/>
    <col min="790" max="790" width="18.42578125" bestFit="1" customWidth="1"/>
    <col min="791" max="791" width="21.42578125" bestFit="1" customWidth="1"/>
    <col min="793" max="793" width="16.28515625" customWidth="1"/>
    <col min="1033" max="1033" width="2" bestFit="1" customWidth="1"/>
    <col min="1034" max="1035" width="2.28515625" bestFit="1" customWidth="1"/>
    <col min="1036" max="1037" width="2" bestFit="1" customWidth="1"/>
    <col min="1038" max="1038" width="51.140625" bestFit="1" customWidth="1"/>
    <col min="1039" max="1039" width="17.42578125" bestFit="1" customWidth="1"/>
    <col min="1040" max="1042" width="17.42578125" customWidth="1"/>
    <col min="1043" max="1043" width="16.28515625" customWidth="1"/>
    <col min="1044" max="1044" width="0" hidden="1" customWidth="1"/>
    <col min="1045" max="1045" width="14.42578125" customWidth="1"/>
    <col min="1046" max="1046" width="18.42578125" bestFit="1" customWidth="1"/>
    <col min="1047" max="1047" width="21.42578125" bestFit="1" customWidth="1"/>
    <col min="1049" max="1049" width="16.28515625" customWidth="1"/>
    <col min="1289" max="1289" width="2" bestFit="1" customWidth="1"/>
    <col min="1290" max="1291" width="2.28515625" bestFit="1" customWidth="1"/>
    <col min="1292" max="1293" width="2" bestFit="1" customWidth="1"/>
    <col min="1294" max="1294" width="51.140625" bestFit="1" customWidth="1"/>
    <col min="1295" max="1295" width="17.42578125" bestFit="1" customWidth="1"/>
    <col min="1296" max="1298" width="17.42578125" customWidth="1"/>
    <col min="1299" max="1299" width="16.28515625" customWidth="1"/>
    <col min="1300" max="1300" width="0" hidden="1" customWidth="1"/>
    <col min="1301" max="1301" width="14.42578125" customWidth="1"/>
    <col min="1302" max="1302" width="18.42578125" bestFit="1" customWidth="1"/>
    <col min="1303" max="1303" width="21.42578125" bestFit="1" customWidth="1"/>
    <col min="1305" max="1305" width="16.28515625" customWidth="1"/>
    <col min="1545" max="1545" width="2" bestFit="1" customWidth="1"/>
    <col min="1546" max="1547" width="2.28515625" bestFit="1" customWidth="1"/>
    <col min="1548" max="1549" width="2" bestFit="1" customWidth="1"/>
    <col min="1550" max="1550" width="51.140625" bestFit="1" customWidth="1"/>
    <col min="1551" max="1551" width="17.42578125" bestFit="1" customWidth="1"/>
    <col min="1552" max="1554" width="17.42578125" customWidth="1"/>
    <col min="1555" max="1555" width="16.28515625" customWidth="1"/>
    <col min="1556" max="1556" width="0" hidden="1" customWidth="1"/>
    <col min="1557" max="1557" width="14.42578125" customWidth="1"/>
    <col min="1558" max="1558" width="18.42578125" bestFit="1" customWidth="1"/>
    <col min="1559" max="1559" width="21.42578125" bestFit="1" customWidth="1"/>
    <col min="1561" max="1561" width="16.28515625" customWidth="1"/>
    <col min="1801" max="1801" width="2" bestFit="1" customWidth="1"/>
    <col min="1802" max="1803" width="2.28515625" bestFit="1" customWidth="1"/>
    <col min="1804" max="1805" width="2" bestFit="1" customWidth="1"/>
    <col min="1806" max="1806" width="51.140625" bestFit="1" customWidth="1"/>
    <col min="1807" max="1807" width="17.42578125" bestFit="1" customWidth="1"/>
    <col min="1808" max="1810" width="17.42578125" customWidth="1"/>
    <col min="1811" max="1811" width="16.28515625" customWidth="1"/>
    <col min="1812" max="1812" width="0" hidden="1" customWidth="1"/>
    <col min="1813" max="1813" width="14.42578125" customWidth="1"/>
    <col min="1814" max="1814" width="18.42578125" bestFit="1" customWidth="1"/>
    <col min="1815" max="1815" width="21.42578125" bestFit="1" customWidth="1"/>
    <col min="1817" max="1817" width="16.28515625" customWidth="1"/>
    <col min="2057" max="2057" width="2" bestFit="1" customWidth="1"/>
    <col min="2058" max="2059" width="2.28515625" bestFit="1" customWidth="1"/>
    <col min="2060" max="2061" width="2" bestFit="1" customWidth="1"/>
    <col min="2062" max="2062" width="51.140625" bestFit="1" customWidth="1"/>
    <col min="2063" max="2063" width="17.42578125" bestFit="1" customWidth="1"/>
    <col min="2064" max="2066" width="17.42578125" customWidth="1"/>
    <col min="2067" max="2067" width="16.28515625" customWidth="1"/>
    <col min="2068" max="2068" width="0" hidden="1" customWidth="1"/>
    <col min="2069" max="2069" width="14.42578125" customWidth="1"/>
    <col min="2070" max="2070" width="18.42578125" bestFit="1" customWidth="1"/>
    <col min="2071" max="2071" width="21.42578125" bestFit="1" customWidth="1"/>
    <col min="2073" max="2073" width="16.28515625" customWidth="1"/>
    <col min="2313" max="2313" width="2" bestFit="1" customWidth="1"/>
    <col min="2314" max="2315" width="2.28515625" bestFit="1" customWidth="1"/>
    <col min="2316" max="2317" width="2" bestFit="1" customWidth="1"/>
    <col min="2318" max="2318" width="51.140625" bestFit="1" customWidth="1"/>
    <col min="2319" max="2319" width="17.42578125" bestFit="1" customWidth="1"/>
    <col min="2320" max="2322" width="17.42578125" customWidth="1"/>
    <col min="2323" max="2323" width="16.28515625" customWidth="1"/>
    <col min="2324" max="2324" width="0" hidden="1" customWidth="1"/>
    <col min="2325" max="2325" width="14.42578125" customWidth="1"/>
    <col min="2326" max="2326" width="18.42578125" bestFit="1" customWidth="1"/>
    <col min="2327" max="2327" width="21.42578125" bestFit="1" customWidth="1"/>
    <col min="2329" max="2329" width="16.28515625" customWidth="1"/>
    <col min="2569" max="2569" width="2" bestFit="1" customWidth="1"/>
    <col min="2570" max="2571" width="2.28515625" bestFit="1" customWidth="1"/>
    <col min="2572" max="2573" width="2" bestFit="1" customWidth="1"/>
    <col min="2574" max="2574" width="51.140625" bestFit="1" customWidth="1"/>
    <col min="2575" max="2575" width="17.42578125" bestFit="1" customWidth="1"/>
    <col min="2576" max="2578" width="17.42578125" customWidth="1"/>
    <col min="2579" max="2579" width="16.28515625" customWidth="1"/>
    <col min="2580" max="2580" width="0" hidden="1" customWidth="1"/>
    <col min="2581" max="2581" width="14.42578125" customWidth="1"/>
    <col min="2582" max="2582" width="18.42578125" bestFit="1" customWidth="1"/>
    <col min="2583" max="2583" width="21.42578125" bestFit="1" customWidth="1"/>
    <col min="2585" max="2585" width="16.28515625" customWidth="1"/>
    <col min="2825" max="2825" width="2" bestFit="1" customWidth="1"/>
    <col min="2826" max="2827" width="2.28515625" bestFit="1" customWidth="1"/>
    <col min="2828" max="2829" width="2" bestFit="1" customWidth="1"/>
    <col min="2830" max="2830" width="51.140625" bestFit="1" customWidth="1"/>
    <col min="2831" max="2831" width="17.42578125" bestFit="1" customWidth="1"/>
    <col min="2832" max="2834" width="17.42578125" customWidth="1"/>
    <col min="2835" max="2835" width="16.28515625" customWidth="1"/>
    <col min="2836" max="2836" width="0" hidden="1" customWidth="1"/>
    <col min="2837" max="2837" width="14.42578125" customWidth="1"/>
    <col min="2838" max="2838" width="18.42578125" bestFit="1" customWidth="1"/>
    <col min="2839" max="2839" width="21.42578125" bestFit="1" customWidth="1"/>
    <col min="2841" max="2841" width="16.28515625" customWidth="1"/>
    <col min="3081" max="3081" width="2" bestFit="1" customWidth="1"/>
    <col min="3082" max="3083" width="2.28515625" bestFit="1" customWidth="1"/>
    <col min="3084" max="3085" width="2" bestFit="1" customWidth="1"/>
    <col min="3086" max="3086" width="51.140625" bestFit="1" customWidth="1"/>
    <col min="3087" max="3087" width="17.42578125" bestFit="1" customWidth="1"/>
    <col min="3088" max="3090" width="17.42578125" customWidth="1"/>
    <col min="3091" max="3091" width="16.28515625" customWidth="1"/>
    <col min="3092" max="3092" width="0" hidden="1" customWidth="1"/>
    <col min="3093" max="3093" width="14.42578125" customWidth="1"/>
    <col min="3094" max="3094" width="18.42578125" bestFit="1" customWidth="1"/>
    <col min="3095" max="3095" width="21.42578125" bestFit="1" customWidth="1"/>
    <col min="3097" max="3097" width="16.28515625" customWidth="1"/>
    <col min="3337" max="3337" width="2" bestFit="1" customWidth="1"/>
    <col min="3338" max="3339" width="2.28515625" bestFit="1" customWidth="1"/>
    <col min="3340" max="3341" width="2" bestFit="1" customWidth="1"/>
    <col min="3342" max="3342" width="51.140625" bestFit="1" customWidth="1"/>
    <col min="3343" max="3343" width="17.42578125" bestFit="1" customWidth="1"/>
    <col min="3344" max="3346" width="17.42578125" customWidth="1"/>
    <col min="3347" max="3347" width="16.28515625" customWidth="1"/>
    <col min="3348" max="3348" width="0" hidden="1" customWidth="1"/>
    <col min="3349" max="3349" width="14.42578125" customWidth="1"/>
    <col min="3350" max="3350" width="18.42578125" bestFit="1" customWidth="1"/>
    <col min="3351" max="3351" width="21.42578125" bestFit="1" customWidth="1"/>
    <col min="3353" max="3353" width="16.28515625" customWidth="1"/>
    <col min="3593" max="3593" width="2" bestFit="1" customWidth="1"/>
    <col min="3594" max="3595" width="2.28515625" bestFit="1" customWidth="1"/>
    <col min="3596" max="3597" width="2" bestFit="1" customWidth="1"/>
    <col min="3598" max="3598" width="51.140625" bestFit="1" customWidth="1"/>
    <col min="3599" max="3599" width="17.42578125" bestFit="1" customWidth="1"/>
    <col min="3600" max="3602" width="17.42578125" customWidth="1"/>
    <col min="3603" max="3603" width="16.28515625" customWidth="1"/>
    <col min="3604" max="3604" width="0" hidden="1" customWidth="1"/>
    <col min="3605" max="3605" width="14.42578125" customWidth="1"/>
    <col min="3606" max="3606" width="18.42578125" bestFit="1" customWidth="1"/>
    <col min="3607" max="3607" width="21.42578125" bestFit="1" customWidth="1"/>
    <col min="3609" max="3609" width="16.28515625" customWidth="1"/>
    <col min="3849" max="3849" width="2" bestFit="1" customWidth="1"/>
    <col min="3850" max="3851" width="2.28515625" bestFit="1" customWidth="1"/>
    <col min="3852" max="3853" width="2" bestFit="1" customWidth="1"/>
    <col min="3854" max="3854" width="51.140625" bestFit="1" customWidth="1"/>
    <col min="3855" max="3855" width="17.42578125" bestFit="1" customWidth="1"/>
    <col min="3856" max="3858" width="17.42578125" customWidth="1"/>
    <col min="3859" max="3859" width="16.28515625" customWidth="1"/>
    <col min="3860" max="3860" width="0" hidden="1" customWidth="1"/>
    <col min="3861" max="3861" width="14.42578125" customWidth="1"/>
    <col min="3862" max="3862" width="18.42578125" bestFit="1" customWidth="1"/>
    <col min="3863" max="3863" width="21.42578125" bestFit="1" customWidth="1"/>
    <col min="3865" max="3865" width="16.28515625" customWidth="1"/>
    <col min="4105" max="4105" width="2" bestFit="1" customWidth="1"/>
    <col min="4106" max="4107" width="2.28515625" bestFit="1" customWidth="1"/>
    <col min="4108" max="4109" width="2" bestFit="1" customWidth="1"/>
    <col min="4110" max="4110" width="51.140625" bestFit="1" customWidth="1"/>
    <col min="4111" max="4111" width="17.42578125" bestFit="1" customWidth="1"/>
    <col min="4112" max="4114" width="17.42578125" customWidth="1"/>
    <col min="4115" max="4115" width="16.28515625" customWidth="1"/>
    <col min="4116" max="4116" width="0" hidden="1" customWidth="1"/>
    <col min="4117" max="4117" width="14.42578125" customWidth="1"/>
    <col min="4118" max="4118" width="18.42578125" bestFit="1" customWidth="1"/>
    <col min="4119" max="4119" width="21.42578125" bestFit="1" customWidth="1"/>
    <col min="4121" max="4121" width="16.28515625" customWidth="1"/>
    <col min="4361" max="4361" width="2" bestFit="1" customWidth="1"/>
    <col min="4362" max="4363" width="2.28515625" bestFit="1" customWidth="1"/>
    <col min="4364" max="4365" width="2" bestFit="1" customWidth="1"/>
    <col min="4366" max="4366" width="51.140625" bestFit="1" customWidth="1"/>
    <col min="4367" max="4367" width="17.42578125" bestFit="1" customWidth="1"/>
    <col min="4368" max="4370" width="17.42578125" customWidth="1"/>
    <col min="4371" max="4371" width="16.28515625" customWidth="1"/>
    <col min="4372" max="4372" width="0" hidden="1" customWidth="1"/>
    <col min="4373" max="4373" width="14.42578125" customWidth="1"/>
    <col min="4374" max="4374" width="18.42578125" bestFit="1" customWidth="1"/>
    <col min="4375" max="4375" width="21.42578125" bestFit="1" customWidth="1"/>
    <col min="4377" max="4377" width="16.28515625" customWidth="1"/>
    <col min="4617" max="4617" width="2" bestFit="1" customWidth="1"/>
    <col min="4618" max="4619" width="2.28515625" bestFit="1" customWidth="1"/>
    <col min="4620" max="4621" width="2" bestFit="1" customWidth="1"/>
    <col min="4622" max="4622" width="51.140625" bestFit="1" customWidth="1"/>
    <col min="4623" max="4623" width="17.42578125" bestFit="1" customWidth="1"/>
    <col min="4624" max="4626" width="17.42578125" customWidth="1"/>
    <col min="4627" max="4627" width="16.28515625" customWidth="1"/>
    <col min="4628" max="4628" width="0" hidden="1" customWidth="1"/>
    <col min="4629" max="4629" width="14.42578125" customWidth="1"/>
    <col min="4630" max="4630" width="18.42578125" bestFit="1" customWidth="1"/>
    <col min="4631" max="4631" width="21.42578125" bestFit="1" customWidth="1"/>
    <col min="4633" max="4633" width="16.28515625" customWidth="1"/>
    <col min="4873" max="4873" width="2" bestFit="1" customWidth="1"/>
    <col min="4874" max="4875" width="2.28515625" bestFit="1" customWidth="1"/>
    <col min="4876" max="4877" width="2" bestFit="1" customWidth="1"/>
    <col min="4878" max="4878" width="51.140625" bestFit="1" customWidth="1"/>
    <col min="4879" max="4879" width="17.42578125" bestFit="1" customWidth="1"/>
    <col min="4880" max="4882" width="17.42578125" customWidth="1"/>
    <col min="4883" max="4883" width="16.28515625" customWidth="1"/>
    <col min="4884" max="4884" width="0" hidden="1" customWidth="1"/>
    <col min="4885" max="4885" width="14.42578125" customWidth="1"/>
    <col min="4886" max="4886" width="18.42578125" bestFit="1" customWidth="1"/>
    <col min="4887" max="4887" width="21.42578125" bestFit="1" customWidth="1"/>
    <col min="4889" max="4889" width="16.28515625" customWidth="1"/>
    <col min="5129" max="5129" width="2" bestFit="1" customWidth="1"/>
    <col min="5130" max="5131" width="2.28515625" bestFit="1" customWidth="1"/>
    <col min="5132" max="5133" width="2" bestFit="1" customWidth="1"/>
    <col min="5134" max="5134" width="51.140625" bestFit="1" customWidth="1"/>
    <col min="5135" max="5135" width="17.42578125" bestFit="1" customWidth="1"/>
    <col min="5136" max="5138" width="17.42578125" customWidth="1"/>
    <col min="5139" max="5139" width="16.28515625" customWidth="1"/>
    <col min="5140" max="5140" width="0" hidden="1" customWidth="1"/>
    <col min="5141" max="5141" width="14.42578125" customWidth="1"/>
    <col min="5142" max="5142" width="18.42578125" bestFit="1" customWidth="1"/>
    <col min="5143" max="5143" width="21.42578125" bestFit="1" customWidth="1"/>
    <col min="5145" max="5145" width="16.28515625" customWidth="1"/>
    <col min="5385" max="5385" width="2" bestFit="1" customWidth="1"/>
    <col min="5386" max="5387" width="2.28515625" bestFit="1" customWidth="1"/>
    <col min="5388" max="5389" width="2" bestFit="1" customWidth="1"/>
    <col min="5390" max="5390" width="51.140625" bestFit="1" customWidth="1"/>
    <col min="5391" max="5391" width="17.42578125" bestFit="1" customWidth="1"/>
    <col min="5392" max="5394" width="17.42578125" customWidth="1"/>
    <col min="5395" max="5395" width="16.28515625" customWidth="1"/>
    <col min="5396" max="5396" width="0" hidden="1" customWidth="1"/>
    <col min="5397" max="5397" width="14.42578125" customWidth="1"/>
    <col min="5398" max="5398" width="18.42578125" bestFit="1" customWidth="1"/>
    <col min="5399" max="5399" width="21.42578125" bestFit="1" customWidth="1"/>
    <col min="5401" max="5401" width="16.28515625" customWidth="1"/>
    <col min="5641" max="5641" width="2" bestFit="1" customWidth="1"/>
    <col min="5642" max="5643" width="2.28515625" bestFit="1" customWidth="1"/>
    <col min="5644" max="5645" width="2" bestFit="1" customWidth="1"/>
    <col min="5646" max="5646" width="51.140625" bestFit="1" customWidth="1"/>
    <col min="5647" max="5647" width="17.42578125" bestFit="1" customWidth="1"/>
    <col min="5648" max="5650" width="17.42578125" customWidth="1"/>
    <col min="5651" max="5651" width="16.28515625" customWidth="1"/>
    <col min="5652" max="5652" width="0" hidden="1" customWidth="1"/>
    <col min="5653" max="5653" width="14.42578125" customWidth="1"/>
    <col min="5654" max="5654" width="18.42578125" bestFit="1" customWidth="1"/>
    <col min="5655" max="5655" width="21.42578125" bestFit="1" customWidth="1"/>
    <col min="5657" max="5657" width="16.28515625" customWidth="1"/>
    <col min="5897" max="5897" width="2" bestFit="1" customWidth="1"/>
    <col min="5898" max="5899" width="2.28515625" bestFit="1" customWidth="1"/>
    <col min="5900" max="5901" width="2" bestFit="1" customWidth="1"/>
    <col min="5902" max="5902" width="51.140625" bestFit="1" customWidth="1"/>
    <col min="5903" max="5903" width="17.42578125" bestFit="1" customWidth="1"/>
    <col min="5904" max="5906" width="17.42578125" customWidth="1"/>
    <col min="5907" max="5907" width="16.28515625" customWidth="1"/>
    <col min="5908" max="5908" width="0" hidden="1" customWidth="1"/>
    <col min="5909" max="5909" width="14.42578125" customWidth="1"/>
    <col min="5910" max="5910" width="18.42578125" bestFit="1" customWidth="1"/>
    <col min="5911" max="5911" width="21.42578125" bestFit="1" customWidth="1"/>
    <col min="5913" max="5913" width="16.28515625" customWidth="1"/>
    <col min="6153" max="6153" width="2" bestFit="1" customWidth="1"/>
    <col min="6154" max="6155" width="2.28515625" bestFit="1" customWidth="1"/>
    <col min="6156" max="6157" width="2" bestFit="1" customWidth="1"/>
    <col min="6158" max="6158" width="51.140625" bestFit="1" customWidth="1"/>
    <col min="6159" max="6159" width="17.42578125" bestFit="1" customWidth="1"/>
    <col min="6160" max="6162" width="17.42578125" customWidth="1"/>
    <col min="6163" max="6163" width="16.28515625" customWidth="1"/>
    <col min="6164" max="6164" width="0" hidden="1" customWidth="1"/>
    <col min="6165" max="6165" width="14.42578125" customWidth="1"/>
    <col min="6166" max="6166" width="18.42578125" bestFit="1" customWidth="1"/>
    <col min="6167" max="6167" width="21.42578125" bestFit="1" customWidth="1"/>
    <col min="6169" max="6169" width="16.28515625" customWidth="1"/>
    <col min="6409" max="6409" width="2" bestFit="1" customWidth="1"/>
    <col min="6410" max="6411" width="2.28515625" bestFit="1" customWidth="1"/>
    <col min="6412" max="6413" width="2" bestFit="1" customWidth="1"/>
    <col min="6414" max="6414" width="51.140625" bestFit="1" customWidth="1"/>
    <col min="6415" max="6415" width="17.42578125" bestFit="1" customWidth="1"/>
    <col min="6416" max="6418" width="17.42578125" customWidth="1"/>
    <col min="6419" max="6419" width="16.28515625" customWidth="1"/>
    <col min="6420" max="6420" width="0" hidden="1" customWidth="1"/>
    <col min="6421" max="6421" width="14.42578125" customWidth="1"/>
    <col min="6422" max="6422" width="18.42578125" bestFit="1" customWidth="1"/>
    <col min="6423" max="6423" width="21.42578125" bestFit="1" customWidth="1"/>
    <col min="6425" max="6425" width="16.28515625" customWidth="1"/>
    <col min="6665" max="6665" width="2" bestFit="1" customWidth="1"/>
    <col min="6666" max="6667" width="2.28515625" bestFit="1" customWidth="1"/>
    <col min="6668" max="6669" width="2" bestFit="1" customWidth="1"/>
    <col min="6670" max="6670" width="51.140625" bestFit="1" customWidth="1"/>
    <col min="6671" max="6671" width="17.42578125" bestFit="1" customWidth="1"/>
    <col min="6672" max="6674" width="17.42578125" customWidth="1"/>
    <col min="6675" max="6675" width="16.28515625" customWidth="1"/>
    <col min="6676" max="6676" width="0" hidden="1" customWidth="1"/>
    <col min="6677" max="6677" width="14.42578125" customWidth="1"/>
    <col min="6678" max="6678" width="18.42578125" bestFit="1" customWidth="1"/>
    <col min="6679" max="6679" width="21.42578125" bestFit="1" customWidth="1"/>
    <col min="6681" max="6681" width="16.28515625" customWidth="1"/>
    <col min="6921" max="6921" width="2" bestFit="1" customWidth="1"/>
    <col min="6922" max="6923" width="2.28515625" bestFit="1" customWidth="1"/>
    <col min="6924" max="6925" width="2" bestFit="1" customWidth="1"/>
    <col min="6926" max="6926" width="51.140625" bestFit="1" customWidth="1"/>
    <col min="6927" max="6927" width="17.42578125" bestFit="1" customWidth="1"/>
    <col min="6928" max="6930" width="17.42578125" customWidth="1"/>
    <col min="6931" max="6931" width="16.28515625" customWidth="1"/>
    <col min="6932" max="6932" width="0" hidden="1" customWidth="1"/>
    <col min="6933" max="6933" width="14.42578125" customWidth="1"/>
    <col min="6934" max="6934" width="18.42578125" bestFit="1" customWidth="1"/>
    <col min="6935" max="6935" width="21.42578125" bestFit="1" customWidth="1"/>
    <col min="6937" max="6937" width="16.28515625" customWidth="1"/>
    <col min="7177" max="7177" width="2" bestFit="1" customWidth="1"/>
    <col min="7178" max="7179" width="2.28515625" bestFit="1" customWidth="1"/>
    <col min="7180" max="7181" width="2" bestFit="1" customWidth="1"/>
    <col min="7182" max="7182" width="51.140625" bestFit="1" customWidth="1"/>
    <col min="7183" max="7183" width="17.42578125" bestFit="1" customWidth="1"/>
    <col min="7184" max="7186" width="17.42578125" customWidth="1"/>
    <col min="7187" max="7187" width="16.28515625" customWidth="1"/>
    <col min="7188" max="7188" width="0" hidden="1" customWidth="1"/>
    <col min="7189" max="7189" width="14.42578125" customWidth="1"/>
    <col min="7190" max="7190" width="18.42578125" bestFit="1" customWidth="1"/>
    <col min="7191" max="7191" width="21.42578125" bestFit="1" customWidth="1"/>
    <col min="7193" max="7193" width="16.28515625" customWidth="1"/>
    <col min="7433" max="7433" width="2" bestFit="1" customWidth="1"/>
    <col min="7434" max="7435" width="2.28515625" bestFit="1" customWidth="1"/>
    <col min="7436" max="7437" width="2" bestFit="1" customWidth="1"/>
    <col min="7438" max="7438" width="51.140625" bestFit="1" customWidth="1"/>
    <col min="7439" max="7439" width="17.42578125" bestFit="1" customWidth="1"/>
    <col min="7440" max="7442" width="17.42578125" customWidth="1"/>
    <col min="7443" max="7443" width="16.28515625" customWidth="1"/>
    <col min="7444" max="7444" width="0" hidden="1" customWidth="1"/>
    <col min="7445" max="7445" width="14.42578125" customWidth="1"/>
    <col min="7446" max="7446" width="18.42578125" bestFit="1" customWidth="1"/>
    <col min="7447" max="7447" width="21.42578125" bestFit="1" customWidth="1"/>
    <col min="7449" max="7449" width="16.28515625" customWidth="1"/>
    <col min="7689" max="7689" width="2" bestFit="1" customWidth="1"/>
    <col min="7690" max="7691" width="2.28515625" bestFit="1" customWidth="1"/>
    <col min="7692" max="7693" width="2" bestFit="1" customWidth="1"/>
    <col min="7694" max="7694" width="51.140625" bestFit="1" customWidth="1"/>
    <col min="7695" max="7695" width="17.42578125" bestFit="1" customWidth="1"/>
    <col min="7696" max="7698" width="17.42578125" customWidth="1"/>
    <col min="7699" max="7699" width="16.28515625" customWidth="1"/>
    <col min="7700" max="7700" width="0" hidden="1" customWidth="1"/>
    <col min="7701" max="7701" width="14.42578125" customWidth="1"/>
    <col min="7702" max="7702" width="18.42578125" bestFit="1" customWidth="1"/>
    <col min="7703" max="7703" width="21.42578125" bestFit="1" customWidth="1"/>
    <col min="7705" max="7705" width="16.28515625" customWidth="1"/>
    <col min="7945" max="7945" width="2" bestFit="1" customWidth="1"/>
    <col min="7946" max="7947" width="2.28515625" bestFit="1" customWidth="1"/>
    <col min="7948" max="7949" width="2" bestFit="1" customWidth="1"/>
    <col min="7950" max="7950" width="51.140625" bestFit="1" customWidth="1"/>
    <col min="7951" max="7951" width="17.42578125" bestFit="1" customWidth="1"/>
    <col min="7952" max="7954" width="17.42578125" customWidth="1"/>
    <col min="7955" max="7955" width="16.28515625" customWidth="1"/>
    <col min="7956" max="7956" width="0" hidden="1" customWidth="1"/>
    <col min="7957" max="7957" width="14.42578125" customWidth="1"/>
    <col min="7958" max="7958" width="18.42578125" bestFit="1" customWidth="1"/>
    <col min="7959" max="7959" width="21.42578125" bestFit="1" customWidth="1"/>
    <col min="7961" max="7961" width="16.28515625" customWidth="1"/>
    <col min="8201" max="8201" width="2" bestFit="1" customWidth="1"/>
    <col min="8202" max="8203" width="2.28515625" bestFit="1" customWidth="1"/>
    <col min="8204" max="8205" width="2" bestFit="1" customWidth="1"/>
    <col min="8206" max="8206" width="51.140625" bestFit="1" customWidth="1"/>
    <col min="8207" max="8207" width="17.42578125" bestFit="1" customWidth="1"/>
    <col min="8208" max="8210" width="17.42578125" customWidth="1"/>
    <col min="8211" max="8211" width="16.28515625" customWidth="1"/>
    <col min="8212" max="8212" width="0" hidden="1" customWidth="1"/>
    <col min="8213" max="8213" width="14.42578125" customWidth="1"/>
    <col min="8214" max="8214" width="18.42578125" bestFit="1" customWidth="1"/>
    <col min="8215" max="8215" width="21.42578125" bestFit="1" customWidth="1"/>
    <col min="8217" max="8217" width="16.28515625" customWidth="1"/>
    <col min="8457" max="8457" width="2" bestFit="1" customWidth="1"/>
    <col min="8458" max="8459" width="2.28515625" bestFit="1" customWidth="1"/>
    <col min="8460" max="8461" width="2" bestFit="1" customWidth="1"/>
    <col min="8462" max="8462" width="51.140625" bestFit="1" customWidth="1"/>
    <col min="8463" max="8463" width="17.42578125" bestFit="1" customWidth="1"/>
    <col min="8464" max="8466" width="17.42578125" customWidth="1"/>
    <col min="8467" max="8467" width="16.28515625" customWidth="1"/>
    <col min="8468" max="8468" width="0" hidden="1" customWidth="1"/>
    <col min="8469" max="8469" width="14.42578125" customWidth="1"/>
    <col min="8470" max="8470" width="18.42578125" bestFit="1" customWidth="1"/>
    <col min="8471" max="8471" width="21.42578125" bestFit="1" customWidth="1"/>
    <col min="8473" max="8473" width="16.28515625" customWidth="1"/>
    <col min="8713" max="8713" width="2" bestFit="1" customWidth="1"/>
    <col min="8714" max="8715" width="2.28515625" bestFit="1" customWidth="1"/>
    <col min="8716" max="8717" width="2" bestFit="1" customWidth="1"/>
    <col min="8718" max="8718" width="51.140625" bestFit="1" customWidth="1"/>
    <col min="8719" max="8719" width="17.42578125" bestFit="1" customWidth="1"/>
    <col min="8720" max="8722" width="17.42578125" customWidth="1"/>
    <col min="8723" max="8723" width="16.28515625" customWidth="1"/>
    <col min="8724" max="8724" width="0" hidden="1" customWidth="1"/>
    <col min="8725" max="8725" width="14.42578125" customWidth="1"/>
    <col min="8726" max="8726" width="18.42578125" bestFit="1" customWidth="1"/>
    <col min="8727" max="8727" width="21.42578125" bestFit="1" customWidth="1"/>
    <col min="8729" max="8729" width="16.28515625" customWidth="1"/>
    <col min="8969" max="8969" width="2" bestFit="1" customWidth="1"/>
    <col min="8970" max="8971" width="2.28515625" bestFit="1" customWidth="1"/>
    <col min="8972" max="8973" width="2" bestFit="1" customWidth="1"/>
    <col min="8974" max="8974" width="51.140625" bestFit="1" customWidth="1"/>
    <col min="8975" max="8975" width="17.42578125" bestFit="1" customWidth="1"/>
    <col min="8976" max="8978" width="17.42578125" customWidth="1"/>
    <col min="8979" max="8979" width="16.28515625" customWidth="1"/>
    <col min="8980" max="8980" width="0" hidden="1" customWidth="1"/>
    <col min="8981" max="8981" width="14.42578125" customWidth="1"/>
    <col min="8982" max="8982" width="18.42578125" bestFit="1" customWidth="1"/>
    <col min="8983" max="8983" width="21.42578125" bestFit="1" customWidth="1"/>
    <col min="8985" max="8985" width="16.28515625" customWidth="1"/>
    <col min="9225" max="9225" width="2" bestFit="1" customWidth="1"/>
    <col min="9226" max="9227" width="2.28515625" bestFit="1" customWidth="1"/>
    <col min="9228" max="9229" width="2" bestFit="1" customWidth="1"/>
    <col min="9230" max="9230" width="51.140625" bestFit="1" customWidth="1"/>
    <col min="9231" max="9231" width="17.42578125" bestFit="1" customWidth="1"/>
    <col min="9232" max="9234" width="17.42578125" customWidth="1"/>
    <col min="9235" max="9235" width="16.28515625" customWidth="1"/>
    <col min="9236" max="9236" width="0" hidden="1" customWidth="1"/>
    <col min="9237" max="9237" width="14.42578125" customWidth="1"/>
    <col min="9238" max="9238" width="18.42578125" bestFit="1" customWidth="1"/>
    <col min="9239" max="9239" width="21.42578125" bestFit="1" customWidth="1"/>
    <col min="9241" max="9241" width="16.28515625" customWidth="1"/>
    <col min="9481" max="9481" width="2" bestFit="1" customWidth="1"/>
    <col min="9482" max="9483" width="2.28515625" bestFit="1" customWidth="1"/>
    <col min="9484" max="9485" width="2" bestFit="1" customWidth="1"/>
    <col min="9486" max="9486" width="51.140625" bestFit="1" customWidth="1"/>
    <col min="9487" max="9487" width="17.42578125" bestFit="1" customWidth="1"/>
    <col min="9488" max="9490" width="17.42578125" customWidth="1"/>
    <col min="9491" max="9491" width="16.28515625" customWidth="1"/>
    <col min="9492" max="9492" width="0" hidden="1" customWidth="1"/>
    <col min="9493" max="9493" width="14.42578125" customWidth="1"/>
    <col min="9494" max="9494" width="18.42578125" bestFit="1" customWidth="1"/>
    <col min="9495" max="9495" width="21.42578125" bestFit="1" customWidth="1"/>
    <col min="9497" max="9497" width="16.28515625" customWidth="1"/>
    <col min="9737" max="9737" width="2" bestFit="1" customWidth="1"/>
    <col min="9738" max="9739" width="2.28515625" bestFit="1" customWidth="1"/>
    <col min="9740" max="9741" width="2" bestFit="1" customWidth="1"/>
    <col min="9742" max="9742" width="51.140625" bestFit="1" customWidth="1"/>
    <col min="9743" max="9743" width="17.42578125" bestFit="1" customWidth="1"/>
    <col min="9744" max="9746" width="17.42578125" customWidth="1"/>
    <col min="9747" max="9747" width="16.28515625" customWidth="1"/>
    <col min="9748" max="9748" width="0" hidden="1" customWidth="1"/>
    <col min="9749" max="9749" width="14.42578125" customWidth="1"/>
    <col min="9750" max="9750" width="18.42578125" bestFit="1" customWidth="1"/>
    <col min="9751" max="9751" width="21.42578125" bestFit="1" customWidth="1"/>
    <col min="9753" max="9753" width="16.28515625" customWidth="1"/>
    <col min="9993" max="9993" width="2" bestFit="1" customWidth="1"/>
    <col min="9994" max="9995" width="2.28515625" bestFit="1" customWidth="1"/>
    <col min="9996" max="9997" width="2" bestFit="1" customWidth="1"/>
    <col min="9998" max="9998" width="51.140625" bestFit="1" customWidth="1"/>
    <col min="9999" max="9999" width="17.42578125" bestFit="1" customWidth="1"/>
    <col min="10000" max="10002" width="17.42578125" customWidth="1"/>
    <col min="10003" max="10003" width="16.28515625" customWidth="1"/>
    <col min="10004" max="10004" width="0" hidden="1" customWidth="1"/>
    <col min="10005" max="10005" width="14.42578125" customWidth="1"/>
    <col min="10006" max="10006" width="18.42578125" bestFit="1" customWidth="1"/>
    <col min="10007" max="10007" width="21.42578125" bestFit="1" customWidth="1"/>
    <col min="10009" max="10009" width="16.28515625" customWidth="1"/>
    <col min="10249" max="10249" width="2" bestFit="1" customWidth="1"/>
    <col min="10250" max="10251" width="2.28515625" bestFit="1" customWidth="1"/>
    <col min="10252" max="10253" width="2" bestFit="1" customWidth="1"/>
    <col min="10254" max="10254" width="51.140625" bestFit="1" customWidth="1"/>
    <col min="10255" max="10255" width="17.42578125" bestFit="1" customWidth="1"/>
    <col min="10256" max="10258" width="17.42578125" customWidth="1"/>
    <col min="10259" max="10259" width="16.28515625" customWidth="1"/>
    <col min="10260" max="10260" width="0" hidden="1" customWidth="1"/>
    <col min="10261" max="10261" width="14.42578125" customWidth="1"/>
    <col min="10262" max="10262" width="18.42578125" bestFit="1" customWidth="1"/>
    <col min="10263" max="10263" width="21.42578125" bestFit="1" customWidth="1"/>
    <col min="10265" max="10265" width="16.28515625" customWidth="1"/>
    <col min="10505" max="10505" width="2" bestFit="1" customWidth="1"/>
    <col min="10506" max="10507" width="2.28515625" bestFit="1" customWidth="1"/>
    <col min="10508" max="10509" width="2" bestFit="1" customWidth="1"/>
    <col min="10510" max="10510" width="51.140625" bestFit="1" customWidth="1"/>
    <col min="10511" max="10511" width="17.42578125" bestFit="1" customWidth="1"/>
    <col min="10512" max="10514" width="17.42578125" customWidth="1"/>
    <col min="10515" max="10515" width="16.28515625" customWidth="1"/>
    <col min="10516" max="10516" width="0" hidden="1" customWidth="1"/>
    <col min="10517" max="10517" width="14.42578125" customWidth="1"/>
    <col min="10518" max="10518" width="18.42578125" bestFit="1" customWidth="1"/>
    <col min="10519" max="10519" width="21.42578125" bestFit="1" customWidth="1"/>
    <col min="10521" max="10521" width="16.28515625" customWidth="1"/>
    <col min="10761" max="10761" width="2" bestFit="1" customWidth="1"/>
    <col min="10762" max="10763" width="2.28515625" bestFit="1" customWidth="1"/>
    <col min="10764" max="10765" width="2" bestFit="1" customWidth="1"/>
    <col min="10766" max="10766" width="51.140625" bestFit="1" customWidth="1"/>
    <col min="10767" max="10767" width="17.42578125" bestFit="1" customWidth="1"/>
    <col min="10768" max="10770" width="17.42578125" customWidth="1"/>
    <col min="10771" max="10771" width="16.28515625" customWidth="1"/>
    <col min="10772" max="10772" width="0" hidden="1" customWidth="1"/>
    <col min="10773" max="10773" width="14.42578125" customWidth="1"/>
    <col min="10774" max="10774" width="18.42578125" bestFit="1" customWidth="1"/>
    <col min="10775" max="10775" width="21.42578125" bestFit="1" customWidth="1"/>
    <col min="10777" max="10777" width="16.28515625" customWidth="1"/>
    <col min="11017" max="11017" width="2" bestFit="1" customWidth="1"/>
    <col min="11018" max="11019" width="2.28515625" bestFit="1" customWidth="1"/>
    <col min="11020" max="11021" width="2" bestFit="1" customWidth="1"/>
    <col min="11022" max="11022" width="51.140625" bestFit="1" customWidth="1"/>
    <col min="11023" max="11023" width="17.42578125" bestFit="1" customWidth="1"/>
    <col min="11024" max="11026" width="17.42578125" customWidth="1"/>
    <col min="11027" max="11027" width="16.28515625" customWidth="1"/>
    <col min="11028" max="11028" width="0" hidden="1" customWidth="1"/>
    <col min="11029" max="11029" width="14.42578125" customWidth="1"/>
    <col min="11030" max="11030" width="18.42578125" bestFit="1" customWidth="1"/>
    <col min="11031" max="11031" width="21.42578125" bestFit="1" customWidth="1"/>
    <col min="11033" max="11033" width="16.28515625" customWidth="1"/>
    <col min="11273" max="11273" width="2" bestFit="1" customWidth="1"/>
    <col min="11274" max="11275" width="2.28515625" bestFit="1" customWidth="1"/>
    <col min="11276" max="11277" width="2" bestFit="1" customWidth="1"/>
    <col min="11278" max="11278" width="51.140625" bestFit="1" customWidth="1"/>
    <col min="11279" max="11279" width="17.42578125" bestFit="1" customWidth="1"/>
    <col min="11280" max="11282" width="17.42578125" customWidth="1"/>
    <col min="11283" max="11283" width="16.28515625" customWidth="1"/>
    <col min="11284" max="11284" width="0" hidden="1" customWidth="1"/>
    <col min="11285" max="11285" width="14.42578125" customWidth="1"/>
    <col min="11286" max="11286" width="18.42578125" bestFit="1" customWidth="1"/>
    <col min="11287" max="11287" width="21.42578125" bestFit="1" customWidth="1"/>
    <col min="11289" max="11289" width="16.28515625" customWidth="1"/>
    <col min="11529" max="11529" width="2" bestFit="1" customWidth="1"/>
    <col min="11530" max="11531" width="2.28515625" bestFit="1" customWidth="1"/>
    <col min="11532" max="11533" width="2" bestFit="1" customWidth="1"/>
    <col min="11534" max="11534" width="51.140625" bestFit="1" customWidth="1"/>
    <col min="11535" max="11535" width="17.42578125" bestFit="1" customWidth="1"/>
    <col min="11536" max="11538" width="17.42578125" customWidth="1"/>
    <col min="11539" max="11539" width="16.28515625" customWidth="1"/>
    <col min="11540" max="11540" width="0" hidden="1" customWidth="1"/>
    <col min="11541" max="11541" width="14.42578125" customWidth="1"/>
    <col min="11542" max="11542" width="18.42578125" bestFit="1" customWidth="1"/>
    <col min="11543" max="11543" width="21.42578125" bestFit="1" customWidth="1"/>
    <col min="11545" max="11545" width="16.28515625" customWidth="1"/>
    <col min="11785" max="11785" width="2" bestFit="1" customWidth="1"/>
    <col min="11786" max="11787" width="2.28515625" bestFit="1" customWidth="1"/>
    <col min="11788" max="11789" width="2" bestFit="1" customWidth="1"/>
    <col min="11790" max="11790" width="51.140625" bestFit="1" customWidth="1"/>
    <col min="11791" max="11791" width="17.42578125" bestFit="1" customWidth="1"/>
    <col min="11792" max="11794" width="17.42578125" customWidth="1"/>
    <col min="11795" max="11795" width="16.28515625" customWidth="1"/>
    <col min="11796" max="11796" width="0" hidden="1" customWidth="1"/>
    <col min="11797" max="11797" width="14.42578125" customWidth="1"/>
    <col min="11798" max="11798" width="18.42578125" bestFit="1" customWidth="1"/>
    <col min="11799" max="11799" width="21.42578125" bestFit="1" customWidth="1"/>
    <col min="11801" max="11801" width="16.28515625" customWidth="1"/>
    <col min="12041" max="12041" width="2" bestFit="1" customWidth="1"/>
    <col min="12042" max="12043" width="2.28515625" bestFit="1" customWidth="1"/>
    <col min="12044" max="12045" width="2" bestFit="1" customWidth="1"/>
    <col min="12046" max="12046" width="51.140625" bestFit="1" customWidth="1"/>
    <col min="12047" max="12047" width="17.42578125" bestFit="1" customWidth="1"/>
    <col min="12048" max="12050" width="17.42578125" customWidth="1"/>
    <col min="12051" max="12051" width="16.28515625" customWidth="1"/>
    <col min="12052" max="12052" width="0" hidden="1" customWidth="1"/>
    <col min="12053" max="12053" width="14.42578125" customWidth="1"/>
    <col min="12054" max="12054" width="18.42578125" bestFit="1" customWidth="1"/>
    <col min="12055" max="12055" width="21.42578125" bestFit="1" customWidth="1"/>
    <col min="12057" max="12057" width="16.28515625" customWidth="1"/>
    <col min="12297" max="12297" width="2" bestFit="1" customWidth="1"/>
    <col min="12298" max="12299" width="2.28515625" bestFit="1" customWidth="1"/>
    <col min="12300" max="12301" width="2" bestFit="1" customWidth="1"/>
    <col min="12302" max="12302" width="51.140625" bestFit="1" customWidth="1"/>
    <col min="12303" max="12303" width="17.42578125" bestFit="1" customWidth="1"/>
    <col min="12304" max="12306" width="17.42578125" customWidth="1"/>
    <col min="12307" max="12307" width="16.28515625" customWidth="1"/>
    <col min="12308" max="12308" width="0" hidden="1" customWidth="1"/>
    <col min="12309" max="12309" width="14.42578125" customWidth="1"/>
    <col min="12310" max="12310" width="18.42578125" bestFit="1" customWidth="1"/>
    <col min="12311" max="12311" width="21.42578125" bestFit="1" customWidth="1"/>
    <col min="12313" max="12313" width="16.28515625" customWidth="1"/>
    <col min="12553" max="12553" width="2" bestFit="1" customWidth="1"/>
    <col min="12554" max="12555" width="2.28515625" bestFit="1" customWidth="1"/>
    <col min="12556" max="12557" width="2" bestFit="1" customWidth="1"/>
    <col min="12558" max="12558" width="51.140625" bestFit="1" customWidth="1"/>
    <col min="12559" max="12559" width="17.42578125" bestFit="1" customWidth="1"/>
    <col min="12560" max="12562" width="17.42578125" customWidth="1"/>
    <col min="12563" max="12563" width="16.28515625" customWidth="1"/>
    <col min="12564" max="12564" width="0" hidden="1" customWidth="1"/>
    <col min="12565" max="12565" width="14.42578125" customWidth="1"/>
    <col min="12566" max="12566" width="18.42578125" bestFit="1" customWidth="1"/>
    <col min="12567" max="12567" width="21.42578125" bestFit="1" customWidth="1"/>
    <col min="12569" max="12569" width="16.28515625" customWidth="1"/>
    <col min="12809" max="12809" width="2" bestFit="1" customWidth="1"/>
    <col min="12810" max="12811" width="2.28515625" bestFit="1" customWidth="1"/>
    <col min="12812" max="12813" width="2" bestFit="1" customWidth="1"/>
    <col min="12814" max="12814" width="51.140625" bestFit="1" customWidth="1"/>
    <col min="12815" max="12815" width="17.42578125" bestFit="1" customWidth="1"/>
    <col min="12816" max="12818" width="17.42578125" customWidth="1"/>
    <col min="12819" max="12819" width="16.28515625" customWidth="1"/>
    <col min="12820" max="12820" width="0" hidden="1" customWidth="1"/>
    <col min="12821" max="12821" width="14.42578125" customWidth="1"/>
    <col min="12822" max="12822" width="18.42578125" bestFit="1" customWidth="1"/>
    <col min="12823" max="12823" width="21.42578125" bestFit="1" customWidth="1"/>
    <col min="12825" max="12825" width="16.28515625" customWidth="1"/>
    <col min="13065" max="13065" width="2" bestFit="1" customWidth="1"/>
    <col min="13066" max="13067" width="2.28515625" bestFit="1" customWidth="1"/>
    <col min="13068" max="13069" width="2" bestFit="1" customWidth="1"/>
    <col min="13070" max="13070" width="51.140625" bestFit="1" customWidth="1"/>
    <col min="13071" max="13071" width="17.42578125" bestFit="1" customWidth="1"/>
    <col min="13072" max="13074" width="17.42578125" customWidth="1"/>
    <col min="13075" max="13075" width="16.28515625" customWidth="1"/>
    <col min="13076" max="13076" width="0" hidden="1" customWidth="1"/>
    <col min="13077" max="13077" width="14.42578125" customWidth="1"/>
    <col min="13078" max="13078" width="18.42578125" bestFit="1" customWidth="1"/>
    <col min="13079" max="13079" width="21.42578125" bestFit="1" customWidth="1"/>
    <col min="13081" max="13081" width="16.28515625" customWidth="1"/>
    <col min="13321" max="13321" width="2" bestFit="1" customWidth="1"/>
    <col min="13322" max="13323" width="2.28515625" bestFit="1" customWidth="1"/>
    <col min="13324" max="13325" width="2" bestFit="1" customWidth="1"/>
    <col min="13326" max="13326" width="51.140625" bestFit="1" customWidth="1"/>
    <col min="13327" max="13327" width="17.42578125" bestFit="1" customWidth="1"/>
    <col min="13328" max="13330" width="17.42578125" customWidth="1"/>
    <col min="13331" max="13331" width="16.28515625" customWidth="1"/>
    <col min="13332" max="13332" width="0" hidden="1" customWidth="1"/>
    <col min="13333" max="13333" width="14.42578125" customWidth="1"/>
    <col min="13334" max="13334" width="18.42578125" bestFit="1" customWidth="1"/>
    <col min="13335" max="13335" width="21.42578125" bestFit="1" customWidth="1"/>
    <col min="13337" max="13337" width="16.28515625" customWidth="1"/>
    <col min="13577" max="13577" width="2" bestFit="1" customWidth="1"/>
    <col min="13578" max="13579" width="2.28515625" bestFit="1" customWidth="1"/>
    <col min="13580" max="13581" width="2" bestFit="1" customWidth="1"/>
    <col min="13582" max="13582" width="51.140625" bestFit="1" customWidth="1"/>
    <col min="13583" max="13583" width="17.42578125" bestFit="1" customWidth="1"/>
    <col min="13584" max="13586" width="17.42578125" customWidth="1"/>
    <col min="13587" max="13587" width="16.28515625" customWidth="1"/>
    <col min="13588" max="13588" width="0" hidden="1" customWidth="1"/>
    <col min="13589" max="13589" width="14.42578125" customWidth="1"/>
    <col min="13590" max="13590" width="18.42578125" bestFit="1" customWidth="1"/>
    <col min="13591" max="13591" width="21.42578125" bestFit="1" customWidth="1"/>
    <col min="13593" max="13593" width="16.28515625" customWidth="1"/>
    <col min="13833" max="13833" width="2" bestFit="1" customWidth="1"/>
    <col min="13834" max="13835" width="2.28515625" bestFit="1" customWidth="1"/>
    <col min="13836" max="13837" width="2" bestFit="1" customWidth="1"/>
    <col min="13838" max="13838" width="51.140625" bestFit="1" customWidth="1"/>
    <col min="13839" max="13839" width="17.42578125" bestFit="1" customWidth="1"/>
    <col min="13840" max="13842" width="17.42578125" customWidth="1"/>
    <col min="13843" max="13843" width="16.28515625" customWidth="1"/>
    <col min="13844" max="13844" width="0" hidden="1" customWidth="1"/>
    <col min="13845" max="13845" width="14.42578125" customWidth="1"/>
    <col min="13846" max="13846" width="18.42578125" bestFit="1" customWidth="1"/>
    <col min="13847" max="13847" width="21.42578125" bestFit="1" customWidth="1"/>
    <col min="13849" max="13849" width="16.28515625" customWidth="1"/>
    <col min="14089" max="14089" width="2" bestFit="1" customWidth="1"/>
    <col min="14090" max="14091" width="2.28515625" bestFit="1" customWidth="1"/>
    <col min="14092" max="14093" width="2" bestFit="1" customWidth="1"/>
    <col min="14094" max="14094" width="51.140625" bestFit="1" customWidth="1"/>
    <col min="14095" max="14095" width="17.42578125" bestFit="1" customWidth="1"/>
    <col min="14096" max="14098" width="17.42578125" customWidth="1"/>
    <col min="14099" max="14099" width="16.28515625" customWidth="1"/>
    <col min="14100" max="14100" width="0" hidden="1" customWidth="1"/>
    <col min="14101" max="14101" width="14.42578125" customWidth="1"/>
    <col min="14102" max="14102" width="18.42578125" bestFit="1" customWidth="1"/>
    <col min="14103" max="14103" width="21.42578125" bestFit="1" customWidth="1"/>
    <col min="14105" max="14105" width="16.28515625" customWidth="1"/>
    <col min="14345" max="14345" width="2" bestFit="1" customWidth="1"/>
    <col min="14346" max="14347" width="2.28515625" bestFit="1" customWidth="1"/>
    <col min="14348" max="14349" width="2" bestFit="1" customWidth="1"/>
    <col min="14350" max="14350" width="51.140625" bestFit="1" customWidth="1"/>
    <col min="14351" max="14351" width="17.42578125" bestFit="1" customWidth="1"/>
    <col min="14352" max="14354" width="17.42578125" customWidth="1"/>
    <col min="14355" max="14355" width="16.28515625" customWidth="1"/>
    <col min="14356" max="14356" width="0" hidden="1" customWidth="1"/>
    <col min="14357" max="14357" width="14.42578125" customWidth="1"/>
    <col min="14358" max="14358" width="18.42578125" bestFit="1" customWidth="1"/>
    <col min="14359" max="14359" width="21.42578125" bestFit="1" customWidth="1"/>
    <col min="14361" max="14361" width="16.28515625" customWidth="1"/>
    <col min="14601" max="14601" width="2" bestFit="1" customWidth="1"/>
    <col min="14602" max="14603" width="2.28515625" bestFit="1" customWidth="1"/>
    <col min="14604" max="14605" width="2" bestFit="1" customWidth="1"/>
    <col min="14606" max="14606" width="51.140625" bestFit="1" customWidth="1"/>
    <col min="14607" max="14607" width="17.42578125" bestFit="1" customWidth="1"/>
    <col min="14608" max="14610" width="17.42578125" customWidth="1"/>
    <col min="14611" max="14611" width="16.28515625" customWidth="1"/>
    <col min="14612" max="14612" width="0" hidden="1" customWidth="1"/>
    <col min="14613" max="14613" width="14.42578125" customWidth="1"/>
    <col min="14614" max="14614" width="18.42578125" bestFit="1" customWidth="1"/>
    <col min="14615" max="14615" width="21.42578125" bestFit="1" customWidth="1"/>
    <col min="14617" max="14617" width="16.28515625" customWidth="1"/>
    <col min="14857" max="14857" width="2" bestFit="1" customWidth="1"/>
    <col min="14858" max="14859" width="2.28515625" bestFit="1" customWidth="1"/>
    <col min="14860" max="14861" width="2" bestFit="1" customWidth="1"/>
    <col min="14862" max="14862" width="51.140625" bestFit="1" customWidth="1"/>
    <col min="14863" max="14863" width="17.42578125" bestFit="1" customWidth="1"/>
    <col min="14864" max="14866" width="17.42578125" customWidth="1"/>
    <col min="14867" max="14867" width="16.28515625" customWidth="1"/>
    <col min="14868" max="14868" width="0" hidden="1" customWidth="1"/>
    <col min="14869" max="14869" width="14.42578125" customWidth="1"/>
    <col min="14870" max="14870" width="18.42578125" bestFit="1" customWidth="1"/>
    <col min="14871" max="14871" width="21.42578125" bestFit="1" customWidth="1"/>
    <col min="14873" max="14873" width="16.28515625" customWidth="1"/>
    <col min="15113" max="15113" width="2" bestFit="1" customWidth="1"/>
    <col min="15114" max="15115" width="2.28515625" bestFit="1" customWidth="1"/>
    <col min="15116" max="15117" width="2" bestFit="1" customWidth="1"/>
    <col min="15118" max="15118" width="51.140625" bestFit="1" customWidth="1"/>
    <col min="15119" max="15119" width="17.42578125" bestFit="1" customWidth="1"/>
    <col min="15120" max="15122" width="17.42578125" customWidth="1"/>
    <col min="15123" max="15123" width="16.28515625" customWidth="1"/>
    <col min="15124" max="15124" width="0" hidden="1" customWidth="1"/>
    <col min="15125" max="15125" width="14.42578125" customWidth="1"/>
    <col min="15126" max="15126" width="18.42578125" bestFit="1" customWidth="1"/>
    <col min="15127" max="15127" width="21.42578125" bestFit="1" customWidth="1"/>
    <col min="15129" max="15129" width="16.28515625" customWidth="1"/>
    <col min="15369" max="15369" width="2" bestFit="1" customWidth="1"/>
    <col min="15370" max="15371" width="2.28515625" bestFit="1" customWidth="1"/>
    <col min="15372" max="15373" width="2" bestFit="1" customWidth="1"/>
    <col min="15374" max="15374" width="51.140625" bestFit="1" customWidth="1"/>
    <col min="15375" max="15375" width="17.42578125" bestFit="1" customWidth="1"/>
    <col min="15376" max="15378" width="17.42578125" customWidth="1"/>
    <col min="15379" max="15379" width="16.28515625" customWidth="1"/>
    <col min="15380" max="15380" width="0" hidden="1" customWidth="1"/>
    <col min="15381" max="15381" width="14.42578125" customWidth="1"/>
    <col min="15382" max="15382" width="18.42578125" bestFit="1" customWidth="1"/>
    <col min="15383" max="15383" width="21.42578125" bestFit="1" customWidth="1"/>
    <col min="15385" max="15385" width="16.28515625" customWidth="1"/>
    <col min="15625" max="15625" width="2" bestFit="1" customWidth="1"/>
    <col min="15626" max="15627" width="2.28515625" bestFit="1" customWidth="1"/>
    <col min="15628" max="15629" width="2" bestFit="1" customWidth="1"/>
    <col min="15630" max="15630" width="51.140625" bestFit="1" customWidth="1"/>
    <col min="15631" max="15631" width="17.42578125" bestFit="1" customWidth="1"/>
    <col min="15632" max="15634" width="17.42578125" customWidth="1"/>
    <col min="15635" max="15635" width="16.28515625" customWidth="1"/>
    <col min="15636" max="15636" width="0" hidden="1" customWidth="1"/>
    <col min="15637" max="15637" width="14.42578125" customWidth="1"/>
    <col min="15638" max="15638" width="18.42578125" bestFit="1" customWidth="1"/>
    <col min="15639" max="15639" width="21.42578125" bestFit="1" customWidth="1"/>
    <col min="15641" max="15641" width="16.28515625" customWidth="1"/>
    <col min="15881" max="15881" width="2" bestFit="1" customWidth="1"/>
    <col min="15882" max="15883" width="2.28515625" bestFit="1" customWidth="1"/>
    <col min="15884" max="15885" width="2" bestFit="1" customWidth="1"/>
    <col min="15886" max="15886" width="51.140625" bestFit="1" customWidth="1"/>
    <col min="15887" max="15887" width="17.42578125" bestFit="1" customWidth="1"/>
    <col min="15888" max="15890" width="17.42578125" customWidth="1"/>
    <col min="15891" max="15891" width="16.28515625" customWidth="1"/>
    <col min="15892" max="15892" width="0" hidden="1" customWidth="1"/>
    <col min="15893" max="15893" width="14.42578125" customWidth="1"/>
    <col min="15894" max="15894" width="18.42578125" bestFit="1" customWidth="1"/>
    <col min="15895" max="15895" width="21.42578125" bestFit="1" customWidth="1"/>
    <col min="15897" max="15897" width="16.28515625" customWidth="1"/>
    <col min="16137" max="16137" width="2" bestFit="1" customWidth="1"/>
    <col min="16138" max="16139" width="2.28515625" bestFit="1" customWidth="1"/>
    <col min="16140" max="16141" width="2" bestFit="1" customWidth="1"/>
    <col min="16142" max="16142" width="51.140625" bestFit="1" customWidth="1"/>
    <col min="16143" max="16143" width="17.42578125" bestFit="1" customWidth="1"/>
    <col min="16144" max="16146" width="17.42578125" customWidth="1"/>
    <col min="16147" max="16147" width="16.28515625" customWidth="1"/>
    <col min="16148" max="16148" width="0" hidden="1" customWidth="1"/>
    <col min="16149" max="16149" width="14.42578125" customWidth="1"/>
    <col min="16150" max="16150" width="18.42578125" bestFit="1" customWidth="1"/>
    <col min="16151" max="16151" width="21.42578125" bestFit="1" customWidth="1"/>
    <col min="16153" max="16153" width="16.28515625" customWidth="1"/>
  </cols>
  <sheetData>
    <row r="1" spans="1:26" x14ac:dyDescent="0.25">
      <c r="A1" s="12">
        <v>0</v>
      </c>
      <c r="B1" s="287" t="s">
        <v>204</v>
      </c>
      <c r="C1" s="288"/>
      <c r="D1" s="288"/>
      <c r="E1" s="288"/>
      <c r="F1" s="288"/>
      <c r="G1" s="299"/>
      <c r="H1" s="300"/>
      <c r="I1" s="300"/>
      <c r="J1" s="300"/>
      <c r="K1" s="300"/>
      <c r="L1" s="300"/>
      <c r="M1" s="300"/>
      <c r="N1" s="300"/>
      <c r="O1" s="300"/>
      <c r="P1" s="300"/>
      <c r="Q1" s="300"/>
      <c r="R1" s="300"/>
      <c r="S1" s="300"/>
      <c r="T1" s="300"/>
      <c r="U1" s="300"/>
      <c r="V1" s="300"/>
      <c r="W1" s="300"/>
      <c r="X1" s="13"/>
      <c r="Y1" s="102"/>
      <c r="Z1" s="13"/>
    </row>
    <row r="2" spans="1:26" x14ac:dyDescent="0.25">
      <c r="A2" s="103">
        <v>0</v>
      </c>
      <c r="B2" s="289" t="s">
        <v>205</v>
      </c>
      <c r="C2" s="289"/>
      <c r="D2" s="289"/>
      <c r="E2" s="290"/>
      <c r="F2" s="214" t="s">
        <v>206</v>
      </c>
      <c r="G2" s="293"/>
      <c r="H2" s="293"/>
      <c r="I2" s="293"/>
      <c r="J2" s="293"/>
      <c r="K2" s="293"/>
      <c r="L2" s="293"/>
      <c r="M2" s="293"/>
      <c r="N2" s="293"/>
      <c r="O2" s="293"/>
      <c r="P2" s="293"/>
      <c r="Q2" s="293"/>
      <c r="R2" s="293"/>
      <c r="S2" s="293"/>
      <c r="T2" s="293"/>
      <c r="U2" s="293"/>
      <c r="V2" s="293"/>
      <c r="W2" s="293"/>
      <c r="X2" s="13"/>
      <c r="Y2" s="102"/>
      <c r="Z2" s="13"/>
    </row>
    <row r="3" spans="1:26" x14ac:dyDescent="0.25">
      <c r="A3" s="104">
        <v>0</v>
      </c>
      <c r="B3" s="291"/>
      <c r="C3" s="291"/>
      <c r="D3" s="291"/>
      <c r="E3" s="292"/>
      <c r="F3" s="214" t="s">
        <v>207</v>
      </c>
      <c r="G3" s="293"/>
      <c r="H3" s="293"/>
      <c r="I3" s="293"/>
      <c r="J3" s="293"/>
      <c r="K3" s="293"/>
      <c r="L3" s="293"/>
      <c r="M3" s="293"/>
      <c r="N3" s="294"/>
      <c r="O3" s="294"/>
      <c r="P3" s="294"/>
      <c r="Q3" s="294"/>
      <c r="R3" s="294"/>
      <c r="S3" s="294"/>
      <c r="T3" s="294"/>
      <c r="U3" s="294"/>
      <c r="V3" s="293"/>
      <c r="W3" s="293"/>
      <c r="X3" s="13"/>
      <c r="Y3" s="102"/>
      <c r="Z3" s="13"/>
    </row>
    <row r="4" spans="1:26" x14ac:dyDescent="0.25">
      <c r="A4" s="25">
        <v>0</v>
      </c>
      <c r="B4" s="288" t="s">
        <v>208</v>
      </c>
      <c r="C4" s="288"/>
      <c r="D4" s="288"/>
      <c r="E4" s="295"/>
      <c r="F4" s="105"/>
      <c r="G4" s="80" t="s">
        <v>101</v>
      </c>
      <c r="H4" s="237"/>
      <c r="I4" s="258"/>
      <c r="J4" s="81" t="s">
        <v>99</v>
      </c>
      <c r="K4" s="259"/>
      <c r="L4" s="259"/>
      <c r="M4" s="298"/>
      <c r="N4" s="218"/>
      <c r="O4" s="219"/>
      <c r="P4" s="219"/>
      <c r="Q4" s="219"/>
      <c r="R4" s="219"/>
      <c r="S4" s="296"/>
      <c r="T4" s="296"/>
      <c r="U4" s="297"/>
      <c r="V4" s="215" t="s">
        <v>209</v>
      </c>
      <c r="W4" s="105"/>
      <c r="X4" s="13"/>
      <c r="Y4" s="102"/>
      <c r="Z4" s="13"/>
    </row>
    <row r="5" spans="1:26" ht="47.25" x14ac:dyDescent="0.25">
      <c r="A5" s="12">
        <v>0</v>
      </c>
      <c r="B5" s="12"/>
      <c r="C5" s="12"/>
      <c r="D5" s="12"/>
      <c r="E5" s="12"/>
      <c r="F5" s="213" t="s">
        <v>248</v>
      </c>
      <c r="G5" s="111" t="s">
        <v>110</v>
      </c>
      <c r="H5" s="111" t="s">
        <v>251</v>
      </c>
      <c r="I5" s="111" t="s">
        <v>111</v>
      </c>
      <c r="J5" s="130" t="s">
        <v>251</v>
      </c>
      <c r="K5" s="111" t="s">
        <v>110</v>
      </c>
      <c r="L5" s="111" t="s">
        <v>252</v>
      </c>
      <c r="M5" s="111" t="s">
        <v>111</v>
      </c>
      <c r="N5" s="216" t="s">
        <v>252</v>
      </c>
      <c r="O5" s="217" t="s">
        <v>110</v>
      </c>
      <c r="P5" s="217" t="s">
        <v>253</v>
      </c>
      <c r="Q5" s="217" t="s">
        <v>111</v>
      </c>
      <c r="R5" s="216" t="s">
        <v>253</v>
      </c>
      <c r="S5" s="217" t="s">
        <v>210</v>
      </c>
      <c r="T5" s="285" t="s">
        <v>104</v>
      </c>
      <c r="U5" s="286"/>
      <c r="V5" s="119" t="s">
        <v>249</v>
      </c>
      <c r="W5" s="73" t="s">
        <v>250</v>
      </c>
      <c r="X5" s="13"/>
      <c r="Y5" s="102"/>
      <c r="Z5" s="13"/>
    </row>
    <row r="6" spans="1:26" x14ac:dyDescent="0.25">
      <c r="A6" s="27">
        <v>8</v>
      </c>
      <c r="B6" s="27" t="s">
        <v>45</v>
      </c>
      <c r="C6" s="27" t="s">
        <v>45</v>
      </c>
      <c r="D6" s="27">
        <v>0</v>
      </c>
      <c r="E6" s="27">
        <v>1</v>
      </c>
      <c r="F6" s="18" t="s">
        <v>211</v>
      </c>
      <c r="G6" s="2"/>
      <c r="H6" s="112"/>
      <c r="I6" s="2"/>
      <c r="J6" s="131"/>
      <c r="K6" s="38"/>
      <c r="L6" s="112"/>
      <c r="M6" s="2"/>
      <c r="N6" s="131"/>
      <c r="O6" s="2"/>
      <c r="P6" s="112"/>
      <c r="Q6" s="2"/>
      <c r="R6" s="131"/>
      <c r="S6" s="112">
        <f>H6+J6+L6+N6+P6+R6</f>
        <v>0</v>
      </c>
      <c r="T6" s="16">
        <v>1000</v>
      </c>
      <c r="U6" s="14">
        <v>2</v>
      </c>
      <c r="V6" s="106">
        <f>ROUND(IF(U6*0.0003&gt;=$Z$6,$Z$6,U6*0.0003),4)</f>
        <v>5.9999999999999995E-4</v>
      </c>
      <c r="W6" s="117">
        <f>ROUND(IF(V6&lt;=$Z$6, (V6*S6), ($Z$6*S6)),4)</f>
        <v>0</v>
      </c>
      <c r="X6" s="13"/>
      <c r="Y6" s="107" t="s">
        <v>212</v>
      </c>
      <c r="Z6" s="108">
        <v>2.4</v>
      </c>
    </row>
    <row r="7" spans="1:26" x14ac:dyDescent="0.25">
      <c r="A7" s="27">
        <v>8</v>
      </c>
      <c r="B7" s="27" t="s">
        <v>45</v>
      </c>
      <c r="C7" s="27" t="s">
        <v>45</v>
      </c>
      <c r="D7" s="27">
        <v>0</v>
      </c>
      <c r="E7" s="27">
        <v>2</v>
      </c>
      <c r="F7" s="18" t="s">
        <v>213</v>
      </c>
      <c r="G7" s="2"/>
      <c r="H7" s="112"/>
      <c r="I7" s="2"/>
      <c r="J7" s="131"/>
      <c r="K7" s="38"/>
      <c r="L7" s="112"/>
      <c r="M7" s="2"/>
      <c r="N7" s="131"/>
      <c r="O7" s="2"/>
      <c r="P7" s="112"/>
      <c r="Q7" s="2"/>
      <c r="R7" s="131"/>
      <c r="S7" s="112">
        <f t="shared" ref="S7:S25" si="0">H7+J7+L7+N7+P7+R7</f>
        <v>0</v>
      </c>
      <c r="T7" s="16">
        <v>5000</v>
      </c>
      <c r="U7" s="14">
        <f t="shared" ref="U7:U21" si="1">T7/1000</f>
        <v>5</v>
      </c>
      <c r="V7" s="106">
        <f>ROUND(IF(U7*0.0003&gt;=$Z$6,$Z$6,U7*0.0003),4)</f>
        <v>1.5E-3</v>
      </c>
      <c r="W7" s="117">
        <f t="shared" ref="W7:W24" si="2">ROUND(IF(V7&lt;=$Z$6, (V7*S7), ($Z$6*S7)),4)</f>
        <v>0</v>
      </c>
      <c r="X7" s="13"/>
      <c r="Y7" s="109" t="s">
        <v>214</v>
      </c>
      <c r="Z7" s="109">
        <v>2.0000000000000001E-4</v>
      </c>
    </row>
    <row r="8" spans="1:26" x14ac:dyDescent="0.25">
      <c r="A8" s="27">
        <v>8</v>
      </c>
      <c r="B8" s="27" t="s">
        <v>45</v>
      </c>
      <c r="C8" s="27" t="s">
        <v>45</v>
      </c>
      <c r="D8" s="27">
        <v>0</v>
      </c>
      <c r="E8" s="27">
        <v>3</v>
      </c>
      <c r="F8" s="18" t="s">
        <v>215</v>
      </c>
      <c r="G8" s="2"/>
      <c r="H8" s="112"/>
      <c r="I8" s="2"/>
      <c r="J8" s="131"/>
      <c r="K8" s="38"/>
      <c r="L8" s="112"/>
      <c r="M8" s="2"/>
      <c r="N8" s="131"/>
      <c r="O8" s="2"/>
      <c r="P8" s="112"/>
      <c r="Q8" s="2"/>
      <c r="R8" s="131"/>
      <c r="S8" s="112">
        <f t="shared" si="0"/>
        <v>0</v>
      </c>
      <c r="T8" s="16">
        <v>10000</v>
      </c>
      <c r="U8" s="14">
        <f t="shared" si="1"/>
        <v>10</v>
      </c>
      <c r="V8" s="106">
        <f t="shared" ref="V8:V13" si="3">ROUND(IF(U8*0.0003&gt;=$Z$6,$Z$6,U8*0.0003),4)</f>
        <v>3.0000000000000001E-3</v>
      </c>
      <c r="W8" s="117">
        <f t="shared" si="2"/>
        <v>0</v>
      </c>
      <c r="X8" s="13"/>
      <c r="Y8" s="109" t="s">
        <v>216</v>
      </c>
      <c r="Z8" s="109">
        <f>CEILING(Z6/Z7,1)</f>
        <v>12000</v>
      </c>
    </row>
    <row r="9" spans="1:26" x14ac:dyDescent="0.25">
      <c r="A9" s="27">
        <v>8</v>
      </c>
      <c r="B9" s="27" t="s">
        <v>45</v>
      </c>
      <c r="C9" s="27" t="s">
        <v>45</v>
      </c>
      <c r="D9" s="27">
        <v>0</v>
      </c>
      <c r="E9" s="27">
        <v>4</v>
      </c>
      <c r="F9" s="18" t="s">
        <v>217</v>
      </c>
      <c r="G9" s="2"/>
      <c r="H9" s="112"/>
      <c r="I9" s="2"/>
      <c r="J9" s="131"/>
      <c r="K9" s="38"/>
      <c r="L9" s="112"/>
      <c r="M9" s="2"/>
      <c r="N9" s="131"/>
      <c r="O9" s="2"/>
      <c r="P9" s="112"/>
      <c r="Q9" s="2"/>
      <c r="R9" s="131"/>
      <c r="S9" s="112">
        <f t="shared" si="0"/>
        <v>0</v>
      </c>
      <c r="T9" s="16">
        <v>15000</v>
      </c>
      <c r="U9" s="14">
        <f t="shared" si="1"/>
        <v>15</v>
      </c>
      <c r="V9" s="106">
        <f t="shared" si="3"/>
        <v>4.4999999999999997E-3</v>
      </c>
      <c r="W9" s="117">
        <f t="shared" si="2"/>
        <v>0</v>
      </c>
      <c r="X9" s="13"/>
      <c r="Y9" s="102"/>
      <c r="Z9" s="13"/>
    </row>
    <row r="10" spans="1:26" x14ac:dyDescent="0.25">
      <c r="A10" s="27">
        <v>8</v>
      </c>
      <c r="B10" s="27" t="s">
        <v>45</v>
      </c>
      <c r="C10" s="27" t="s">
        <v>45</v>
      </c>
      <c r="D10" s="27">
        <v>0</v>
      </c>
      <c r="E10" s="27">
        <v>5</v>
      </c>
      <c r="F10" s="18" t="s">
        <v>218</v>
      </c>
      <c r="G10" s="2"/>
      <c r="H10" s="112"/>
      <c r="I10" s="2"/>
      <c r="J10" s="131"/>
      <c r="K10" s="38"/>
      <c r="L10" s="112"/>
      <c r="M10" s="2"/>
      <c r="N10" s="131"/>
      <c r="O10" s="2"/>
      <c r="P10" s="112"/>
      <c r="Q10" s="2"/>
      <c r="R10" s="131"/>
      <c r="S10" s="112">
        <f t="shared" si="0"/>
        <v>0</v>
      </c>
      <c r="T10" s="16">
        <v>50000</v>
      </c>
      <c r="U10" s="14">
        <f t="shared" si="1"/>
        <v>50</v>
      </c>
      <c r="V10" s="106">
        <f t="shared" si="3"/>
        <v>1.4999999999999999E-2</v>
      </c>
      <c r="W10" s="117">
        <f t="shared" si="2"/>
        <v>0</v>
      </c>
      <c r="X10" s="13"/>
      <c r="Y10" s="102"/>
      <c r="Z10" s="13"/>
    </row>
    <row r="11" spans="1:26" x14ac:dyDescent="0.25">
      <c r="A11" s="27">
        <v>8</v>
      </c>
      <c r="B11" s="27" t="s">
        <v>45</v>
      </c>
      <c r="C11" s="27" t="s">
        <v>45</v>
      </c>
      <c r="D11" s="27">
        <v>0</v>
      </c>
      <c r="E11" s="27">
        <v>6</v>
      </c>
      <c r="F11" s="18" t="s">
        <v>219</v>
      </c>
      <c r="G11" s="2"/>
      <c r="H11" s="112"/>
      <c r="I11" s="2"/>
      <c r="J11" s="131"/>
      <c r="K11" s="38"/>
      <c r="L11" s="112"/>
      <c r="M11" s="2"/>
      <c r="N11" s="131"/>
      <c r="O11" s="2"/>
      <c r="P11" s="112"/>
      <c r="Q11" s="2"/>
      <c r="R11" s="131"/>
      <c r="S11" s="112">
        <f t="shared" si="0"/>
        <v>0</v>
      </c>
      <c r="T11" s="1">
        <v>100000</v>
      </c>
      <c r="U11" s="14">
        <f t="shared" si="1"/>
        <v>100</v>
      </c>
      <c r="V11" s="106">
        <f t="shared" si="3"/>
        <v>0.03</v>
      </c>
      <c r="W11" s="117">
        <f t="shared" si="2"/>
        <v>0</v>
      </c>
      <c r="X11" s="19"/>
      <c r="Y11" s="110"/>
      <c r="Z11" s="19"/>
    </row>
    <row r="12" spans="1:26" x14ac:dyDescent="0.25">
      <c r="A12" s="27">
        <v>8</v>
      </c>
      <c r="B12" s="27" t="s">
        <v>45</v>
      </c>
      <c r="C12" s="27" t="s">
        <v>45</v>
      </c>
      <c r="D12" s="27">
        <v>0</v>
      </c>
      <c r="E12" s="27">
        <v>7</v>
      </c>
      <c r="F12" s="18" t="s">
        <v>220</v>
      </c>
      <c r="G12" s="2"/>
      <c r="H12" s="112"/>
      <c r="I12" s="2"/>
      <c r="J12" s="131"/>
      <c r="K12" s="38"/>
      <c r="L12" s="112"/>
      <c r="M12" s="2"/>
      <c r="N12" s="131"/>
      <c r="O12" s="2"/>
      <c r="P12" s="112"/>
      <c r="Q12" s="2"/>
      <c r="R12" s="131"/>
      <c r="S12" s="112">
        <f t="shared" si="0"/>
        <v>0</v>
      </c>
      <c r="T12" s="1">
        <v>200000</v>
      </c>
      <c r="U12" s="14">
        <f t="shared" si="1"/>
        <v>200</v>
      </c>
      <c r="V12" s="106">
        <f t="shared" si="3"/>
        <v>0.06</v>
      </c>
      <c r="W12" s="117">
        <f t="shared" si="2"/>
        <v>0</v>
      </c>
      <c r="X12" s="19"/>
      <c r="Y12" s="110"/>
      <c r="Z12" s="19"/>
    </row>
    <row r="13" spans="1:26" x14ac:dyDescent="0.25">
      <c r="A13" s="27">
        <v>8</v>
      </c>
      <c r="B13" s="27" t="s">
        <v>45</v>
      </c>
      <c r="C13" s="27" t="s">
        <v>45</v>
      </c>
      <c r="D13" s="27">
        <v>0</v>
      </c>
      <c r="E13" s="27">
        <v>8</v>
      </c>
      <c r="F13" s="18" t="s">
        <v>221</v>
      </c>
      <c r="G13" s="2"/>
      <c r="H13" s="112"/>
      <c r="I13" s="2"/>
      <c r="J13" s="131"/>
      <c r="K13" s="38"/>
      <c r="L13" s="112"/>
      <c r="M13" s="2"/>
      <c r="N13" s="131"/>
      <c r="O13" s="2"/>
      <c r="P13" s="112"/>
      <c r="Q13" s="2"/>
      <c r="R13" s="131"/>
      <c r="S13" s="112">
        <f t="shared" si="0"/>
        <v>0</v>
      </c>
      <c r="T13" s="1">
        <v>500000</v>
      </c>
      <c r="U13" s="14">
        <f t="shared" si="1"/>
        <v>500</v>
      </c>
      <c r="V13" s="106">
        <f t="shared" si="3"/>
        <v>0.15</v>
      </c>
      <c r="W13" s="117">
        <f t="shared" si="2"/>
        <v>0</v>
      </c>
      <c r="X13" s="19"/>
      <c r="Y13" s="110"/>
      <c r="Z13" s="19"/>
    </row>
    <row r="14" spans="1:26" x14ac:dyDescent="0.25">
      <c r="A14" s="27">
        <v>8</v>
      </c>
      <c r="B14" s="27" t="s">
        <v>45</v>
      </c>
      <c r="C14" s="27" t="s">
        <v>45</v>
      </c>
      <c r="D14" s="27">
        <v>0</v>
      </c>
      <c r="E14" s="27">
        <v>9</v>
      </c>
      <c r="F14" s="18" t="s">
        <v>222</v>
      </c>
      <c r="G14" s="2"/>
      <c r="H14" s="112"/>
      <c r="I14" s="2"/>
      <c r="J14" s="131"/>
      <c r="K14" s="38"/>
      <c r="L14" s="112"/>
      <c r="M14" s="2"/>
      <c r="N14" s="131"/>
      <c r="O14" s="2"/>
      <c r="P14" s="112"/>
      <c r="Q14" s="2"/>
      <c r="R14" s="131"/>
      <c r="S14" s="112">
        <f t="shared" si="0"/>
        <v>0</v>
      </c>
      <c r="T14" s="1">
        <v>1000000</v>
      </c>
      <c r="U14" s="14">
        <f t="shared" si="1"/>
        <v>1000</v>
      </c>
      <c r="V14" s="106">
        <f>ROUND(IF(U14*0.0002&gt;=$Z$6,$Z$6,U14*0.0002),4)</f>
        <v>0.2</v>
      </c>
      <c r="W14" s="117">
        <f t="shared" si="2"/>
        <v>0</v>
      </c>
      <c r="X14" s="19"/>
      <c r="Y14" s="110"/>
      <c r="Z14" s="19"/>
    </row>
    <row r="15" spans="1:26" x14ac:dyDescent="0.25">
      <c r="A15" s="27">
        <v>8</v>
      </c>
      <c r="B15" s="27" t="s">
        <v>45</v>
      </c>
      <c r="C15" s="27" t="s">
        <v>45</v>
      </c>
      <c r="D15" s="27">
        <v>1</v>
      </c>
      <c r="E15" s="27">
        <v>0</v>
      </c>
      <c r="F15" s="18" t="s">
        <v>223</v>
      </c>
      <c r="G15" s="2"/>
      <c r="H15" s="112"/>
      <c r="I15" s="2"/>
      <c r="J15" s="131"/>
      <c r="K15" s="38"/>
      <c r="L15" s="112"/>
      <c r="M15" s="2"/>
      <c r="N15" s="131"/>
      <c r="O15" s="2"/>
      <c r="P15" s="112"/>
      <c r="Q15" s="2"/>
      <c r="R15" s="131"/>
      <c r="S15" s="112">
        <f t="shared" si="0"/>
        <v>0</v>
      </c>
      <c r="T15" s="1">
        <v>2000000</v>
      </c>
      <c r="U15" s="14">
        <f t="shared" si="1"/>
        <v>2000</v>
      </c>
      <c r="V15" s="106">
        <f t="shared" ref="V15:V21" si="4">ROUND(IF(U15*0.0002&gt;=$Z$6,$Z$6,U15*0.0002),4)</f>
        <v>0.4</v>
      </c>
      <c r="W15" s="117">
        <f t="shared" si="2"/>
        <v>0</v>
      </c>
      <c r="X15" s="19"/>
      <c r="Y15" s="110"/>
      <c r="Z15" s="19"/>
    </row>
    <row r="16" spans="1:26" x14ac:dyDescent="0.25">
      <c r="A16" s="27">
        <v>8</v>
      </c>
      <c r="B16" s="27" t="s">
        <v>45</v>
      </c>
      <c r="C16" s="27" t="s">
        <v>45</v>
      </c>
      <c r="D16" s="27">
        <v>1</v>
      </c>
      <c r="E16" s="27">
        <v>1</v>
      </c>
      <c r="F16" s="18" t="s">
        <v>224</v>
      </c>
      <c r="G16" s="2"/>
      <c r="H16" s="112"/>
      <c r="I16" s="2"/>
      <c r="J16" s="131"/>
      <c r="K16" s="38"/>
      <c r="L16" s="112"/>
      <c r="M16" s="2"/>
      <c r="N16" s="131"/>
      <c r="O16" s="2"/>
      <c r="P16" s="112"/>
      <c r="Q16" s="2"/>
      <c r="R16" s="131"/>
      <c r="S16" s="112">
        <f t="shared" si="0"/>
        <v>0</v>
      </c>
      <c r="T16" s="1">
        <v>3000000</v>
      </c>
      <c r="U16" s="14">
        <f t="shared" si="1"/>
        <v>3000</v>
      </c>
      <c r="V16" s="106">
        <f t="shared" si="4"/>
        <v>0.6</v>
      </c>
      <c r="W16" s="117">
        <f t="shared" si="2"/>
        <v>0</v>
      </c>
      <c r="X16" s="19"/>
      <c r="Y16" s="110"/>
      <c r="Z16" s="19"/>
    </row>
    <row r="17" spans="1:26" x14ac:dyDescent="0.25">
      <c r="A17" s="27">
        <v>8</v>
      </c>
      <c r="B17" s="27" t="s">
        <v>45</v>
      </c>
      <c r="C17" s="27" t="s">
        <v>45</v>
      </c>
      <c r="D17" s="27">
        <v>1</v>
      </c>
      <c r="E17" s="27">
        <v>2</v>
      </c>
      <c r="F17" s="18" t="s">
        <v>225</v>
      </c>
      <c r="G17" s="2"/>
      <c r="H17" s="112"/>
      <c r="I17" s="2"/>
      <c r="J17" s="131"/>
      <c r="K17" s="38"/>
      <c r="L17" s="112"/>
      <c r="M17" s="2"/>
      <c r="N17" s="131"/>
      <c r="O17" s="2"/>
      <c r="P17" s="112"/>
      <c r="Q17" s="2"/>
      <c r="R17" s="131"/>
      <c r="S17" s="112">
        <f>H17+J17+L17+N17+P17+R17</f>
        <v>0</v>
      </c>
      <c r="T17" s="1">
        <v>5000000</v>
      </c>
      <c r="U17" s="14">
        <f t="shared" si="1"/>
        <v>5000</v>
      </c>
      <c r="V17" s="106">
        <f t="shared" si="4"/>
        <v>1</v>
      </c>
      <c r="W17" s="117">
        <f t="shared" si="2"/>
        <v>0</v>
      </c>
      <c r="X17" s="19"/>
      <c r="Y17" s="110"/>
      <c r="Z17" s="19"/>
    </row>
    <row r="18" spans="1:26" x14ac:dyDescent="0.25">
      <c r="A18" s="27">
        <v>8</v>
      </c>
      <c r="B18" s="27" t="s">
        <v>45</v>
      </c>
      <c r="C18" s="27" t="s">
        <v>45</v>
      </c>
      <c r="D18" s="27">
        <v>1</v>
      </c>
      <c r="E18" s="27">
        <v>3</v>
      </c>
      <c r="F18" s="18" t="s">
        <v>226</v>
      </c>
      <c r="G18" s="2"/>
      <c r="H18" s="112"/>
      <c r="I18" s="2"/>
      <c r="J18" s="131"/>
      <c r="K18" s="38"/>
      <c r="L18" s="112"/>
      <c r="M18" s="2"/>
      <c r="N18" s="131"/>
      <c r="O18" s="2"/>
      <c r="P18" s="112"/>
      <c r="Q18" s="2"/>
      <c r="R18" s="131"/>
      <c r="S18" s="112">
        <f t="shared" si="0"/>
        <v>0</v>
      </c>
      <c r="T18" s="1">
        <v>6000000</v>
      </c>
      <c r="U18" s="14">
        <f t="shared" si="1"/>
        <v>6000</v>
      </c>
      <c r="V18" s="106">
        <f t="shared" si="4"/>
        <v>1.2</v>
      </c>
      <c r="W18" s="117">
        <f t="shared" si="2"/>
        <v>0</v>
      </c>
      <c r="X18" s="19"/>
      <c r="Y18" s="110"/>
      <c r="Z18" s="19"/>
    </row>
    <row r="19" spans="1:26" x14ac:dyDescent="0.25">
      <c r="A19" s="27">
        <v>8</v>
      </c>
      <c r="B19" s="27" t="s">
        <v>45</v>
      </c>
      <c r="C19" s="27" t="s">
        <v>45</v>
      </c>
      <c r="D19" s="27">
        <v>1</v>
      </c>
      <c r="E19" s="27">
        <v>4</v>
      </c>
      <c r="F19" s="18" t="s">
        <v>227</v>
      </c>
      <c r="G19" s="2"/>
      <c r="H19" s="112"/>
      <c r="I19" s="2"/>
      <c r="J19" s="131"/>
      <c r="K19" s="38"/>
      <c r="L19" s="112"/>
      <c r="M19" s="2"/>
      <c r="N19" s="131"/>
      <c r="O19" s="2"/>
      <c r="P19" s="112"/>
      <c r="Q19" s="2"/>
      <c r="R19" s="131"/>
      <c r="S19" s="112">
        <f t="shared" si="0"/>
        <v>0</v>
      </c>
      <c r="T19" s="1">
        <v>8000000</v>
      </c>
      <c r="U19" s="14">
        <f t="shared" si="1"/>
        <v>8000</v>
      </c>
      <c r="V19" s="106">
        <f t="shared" si="4"/>
        <v>1.6</v>
      </c>
      <c r="W19" s="117">
        <f t="shared" si="2"/>
        <v>0</v>
      </c>
      <c r="X19" s="19"/>
      <c r="Y19" s="110"/>
      <c r="Z19" s="19"/>
    </row>
    <row r="20" spans="1:26" x14ac:dyDescent="0.25">
      <c r="A20" s="27">
        <v>8</v>
      </c>
      <c r="B20" s="27" t="s">
        <v>45</v>
      </c>
      <c r="C20" s="27" t="s">
        <v>45</v>
      </c>
      <c r="D20" s="27">
        <v>1</v>
      </c>
      <c r="E20" s="27">
        <v>5</v>
      </c>
      <c r="F20" s="18" t="s">
        <v>228</v>
      </c>
      <c r="G20" s="2"/>
      <c r="H20" s="112"/>
      <c r="I20" s="2"/>
      <c r="J20" s="131"/>
      <c r="K20" s="38"/>
      <c r="L20" s="112"/>
      <c r="M20" s="2"/>
      <c r="N20" s="131"/>
      <c r="O20" s="2"/>
      <c r="P20" s="112"/>
      <c r="Q20" s="2"/>
      <c r="R20" s="131"/>
      <c r="S20" s="112">
        <f t="shared" si="0"/>
        <v>0</v>
      </c>
      <c r="T20" s="1">
        <v>10000000</v>
      </c>
      <c r="U20" s="14">
        <f t="shared" si="1"/>
        <v>10000</v>
      </c>
      <c r="V20" s="106">
        <f t="shared" si="4"/>
        <v>2</v>
      </c>
      <c r="W20" s="117">
        <f t="shared" si="2"/>
        <v>0</v>
      </c>
      <c r="X20" s="19"/>
      <c r="Y20" s="110"/>
      <c r="Z20" s="19"/>
    </row>
    <row r="21" spans="1:26" ht="15.75" thickBot="1" x14ac:dyDescent="0.3">
      <c r="A21" s="27">
        <v>8</v>
      </c>
      <c r="B21" s="27" t="s">
        <v>45</v>
      </c>
      <c r="C21" s="27" t="s">
        <v>45</v>
      </c>
      <c r="D21" s="27">
        <v>1</v>
      </c>
      <c r="E21" s="27">
        <v>6</v>
      </c>
      <c r="F21" s="18" t="s">
        <v>229</v>
      </c>
      <c r="G21" s="2"/>
      <c r="H21" s="112"/>
      <c r="I21" s="2"/>
      <c r="J21" s="131"/>
      <c r="K21" s="38"/>
      <c r="L21" s="112"/>
      <c r="M21" s="2"/>
      <c r="N21" s="131"/>
      <c r="O21" s="2"/>
      <c r="P21" s="112"/>
      <c r="Q21" s="2"/>
      <c r="R21" s="131"/>
      <c r="S21" s="112">
        <f t="shared" si="0"/>
        <v>0</v>
      </c>
      <c r="T21" s="1">
        <v>12000000</v>
      </c>
      <c r="U21" s="14">
        <f t="shared" si="1"/>
        <v>12000</v>
      </c>
      <c r="V21" s="106">
        <f t="shared" si="4"/>
        <v>2.4</v>
      </c>
      <c r="W21" s="117">
        <f t="shared" si="2"/>
        <v>0</v>
      </c>
      <c r="X21" s="19"/>
      <c r="Y21" s="110"/>
      <c r="Z21" s="19"/>
    </row>
    <row r="22" spans="1:26" ht="15.75" thickBot="1" x14ac:dyDescent="0.3">
      <c r="A22" s="27">
        <v>8</v>
      </c>
      <c r="B22" s="27" t="s">
        <v>45</v>
      </c>
      <c r="C22" s="27" t="s">
        <v>45</v>
      </c>
      <c r="D22" s="27">
        <v>1</v>
      </c>
      <c r="E22" s="27">
        <v>7</v>
      </c>
      <c r="F22" s="18" t="s">
        <v>230</v>
      </c>
      <c r="G22" s="2"/>
      <c r="H22" s="112"/>
      <c r="I22" s="2"/>
      <c r="J22" s="131"/>
      <c r="K22" s="38"/>
      <c r="L22" s="112"/>
      <c r="M22" s="2"/>
      <c r="N22" s="131"/>
      <c r="O22" s="2"/>
      <c r="P22" s="112"/>
      <c r="Q22" s="2"/>
      <c r="R22" s="131"/>
      <c r="S22" s="112">
        <f t="shared" si="0"/>
        <v>0</v>
      </c>
      <c r="T22" s="1">
        <f>U22*1000</f>
        <v>0</v>
      </c>
      <c r="U22" s="91"/>
      <c r="V22" s="106">
        <f>ROUND(IF(U22&lt;=1, 0,IF(U22&lt;=500, U22*0.0003, MIN(U22*0.0002, $Z$6))),4)</f>
        <v>0</v>
      </c>
      <c r="W22" s="117">
        <f t="shared" si="2"/>
        <v>0</v>
      </c>
      <c r="X22" s="19" t="str">
        <f>IF(OR(U22=2,U22=5,U22=10,U22=15,U22=50,U22=100,U22=200,U22=500,U22=1000,U22=2000,U22=3000,U22=5000,U22=6000,U22=8000,U22=10000,U22=12000),"ATTENZIONE! INSERIRE NELLA RIGA CORRISPONDENTE"," ")</f>
        <v xml:space="preserve"> </v>
      </c>
      <c r="Y22" s="110"/>
      <c r="Z22" s="19"/>
    </row>
    <row r="23" spans="1:26" ht="15.75" thickBot="1" x14ac:dyDescent="0.3">
      <c r="A23" s="27">
        <v>8</v>
      </c>
      <c r="B23" s="27" t="s">
        <v>45</v>
      </c>
      <c r="C23" s="27" t="s">
        <v>45</v>
      </c>
      <c r="D23" s="27">
        <v>1</v>
      </c>
      <c r="E23" s="27">
        <v>8</v>
      </c>
      <c r="F23" s="18" t="s">
        <v>230</v>
      </c>
      <c r="G23" s="2"/>
      <c r="H23" s="112"/>
      <c r="I23" s="2"/>
      <c r="J23" s="131"/>
      <c r="K23" s="38"/>
      <c r="L23" s="112"/>
      <c r="M23" s="2"/>
      <c r="N23" s="131"/>
      <c r="O23" s="2"/>
      <c r="P23" s="112"/>
      <c r="Q23" s="2"/>
      <c r="R23" s="131"/>
      <c r="S23" s="112">
        <f t="shared" si="0"/>
        <v>0</v>
      </c>
      <c r="T23" s="1">
        <f>U23*1000</f>
        <v>0</v>
      </c>
      <c r="U23" s="91"/>
      <c r="V23" s="106">
        <f>ROUND(IF(U23&lt;=1, 0,IF(U23&lt;=500, U23*0.0003, MIN(U23*0.0002, $Z$6))),4)</f>
        <v>0</v>
      </c>
      <c r="W23" s="117">
        <f t="shared" si="2"/>
        <v>0</v>
      </c>
      <c r="X23" s="19" t="str">
        <f>IF(OR(U23=2,U23=5,U23=10,U23=15,U23=50,U23=100,U23=200,U23=500,U23=1000,U23=2000,U23=3000,U23=5000,U23=6000,U23=8000,U23=10000,U23=12000),"ATTENZIONE! INSERIRE NELLA RIGA CORRISPONDENTE"," ")</f>
        <v xml:space="preserve"> </v>
      </c>
      <c r="Y23" s="110"/>
      <c r="Z23" s="19"/>
    </row>
    <row r="24" spans="1:26" ht="15.75" thickBot="1" x14ac:dyDescent="0.3">
      <c r="A24" s="27">
        <v>8</v>
      </c>
      <c r="B24" s="27" t="s">
        <v>45</v>
      </c>
      <c r="C24" s="27" t="s">
        <v>45</v>
      </c>
      <c r="D24" s="27">
        <v>1</v>
      </c>
      <c r="E24" s="27">
        <v>9</v>
      </c>
      <c r="F24" s="18" t="s">
        <v>230</v>
      </c>
      <c r="G24" s="2"/>
      <c r="H24" s="112"/>
      <c r="I24" s="2"/>
      <c r="J24" s="131"/>
      <c r="K24" s="38"/>
      <c r="L24" s="112"/>
      <c r="M24" s="2"/>
      <c r="N24" s="131"/>
      <c r="O24" s="2"/>
      <c r="P24" s="112"/>
      <c r="Q24" s="2"/>
      <c r="R24" s="131"/>
      <c r="S24" s="112">
        <f t="shared" si="0"/>
        <v>0</v>
      </c>
      <c r="T24" s="1">
        <f>U24*1000</f>
        <v>0</v>
      </c>
      <c r="U24" s="91"/>
      <c r="V24" s="106">
        <f>ROUND(IF(U24&lt;=1, 0,IF(U24&lt;=500, U24*0.0003, MIN(U24*0.0002, $Z$6))),4)</f>
        <v>0</v>
      </c>
      <c r="W24" s="117">
        <f t="shared" si="2"/>
        <v>0</v>
      </c>
      <c r="X24" s="19" t="str">
        <f>IF(OR(U24=2,U24=5,U24=10,U24=15,U24=50,U24=100,U24=200,U24=500,U24=1000,U24=2000,U24=3000,U24=5000,U24=6000,U24=8000,U24=10000,U24=12000),"ATTENZIONE! INSERIRE NELLA RIGA CORRISPONDENTE"," ")</f>
        <v xml:space="preserve"> </v>
      </c>
      <c r="Y24" s="110"/>
      <c r="Z24" s="19"/>
    </row>
    <row r="25" spans="1:26" ht="15.75" thickBot="1" x14ac:dyDescent="0.3">
      <c r="A25" s="27">
        <v>8</v>
      </c>
      <c r="B25" s="27" t="s">
        <v>45</v>
      </c>
      <c r="C25" s="27" t="s">
        <v>45</v>
      </c>
      <c r="D25" s="27">
        <v>2</v>
      </c>
      <c r="E25" s="27">
        <v>0</v>
      </c>
      <c r="F25" s="18" t="s">
        <v>230</v>
      </c>
      <c r="G25" s="38"/>
      <c r="H25" s="112"/>
      <c r="I25" s="2"/>
      <c r="J25" s="131"/>
      <c r="K25" s="38"/>
      <c r="L25" s="112"/>
      <c r="M25" s="2"/>
      <c r="N25" s="131"/>
      <c r="O25" s="2"/>
      <c r="P25" s="112"/>
      <c r="Q25" s="2"/>
      <c r="R25" s="131"/>
      <c r="S25" s="112">
        <f t="shared" si="0"/>
        <v>0</v>
      </c>
      <c r="T25" s="1">
        <f>U25*1000</f>
        <v>0</v>
      </c>
      <c r="U25" s="91"/>
      <c r="V25" s="106">
        <f>ROUND(IF(U25&lt;=1, 0,IF(U25&lt;=500, U25*0.0003, MIN(U25*0.0002, $Z$6))),4)</f>
        <v>0</v>
      </c>
      <c r="W25" s="117">
        <f>ROUND(IF(V25&lt;=$Z$6, (V25*S25), ($Z$6*S25)),4)</f>
        <v>0</v>
      </c>
      <c r="X25" s="19" t="str">
        <f>IF(OR(U25=2,U25=5,U25=10,U25=15,U25=50,U25=100,U25=200,U25=500,U25=1000,U25=2000,U25=3000,U25=5000,U25=6000,U25=8000,U25=10000,U25=12000),"ATTENZIONE! INSERIRE NELLA RIGA CORRISPONDENTE"," ")</f>
        <v xml:space="preserve"> </v>
      </c>
    </row>
    <row r="26" spans="1:26" ht="15.75" thickBot="1" x14ac:dyDescent="0.3"/>
    <row r="27" spans="1:26" ht="19.5" thickBot="1" x14ac:dyDescent="0.35">
      <c r="W27" s="118">
        <f>SUM(W6:W25)</f>
        <v>0</v>
      </c>
    </row>
  </sheetData>
  <sheetProtection algorithmName="SHA-512" hashValue="CkYaExfMpqFDIR2Saxm2JvF5UaIptX9R15sbnXLo5XkQsDVVX0W1zCY2UMDifxAg+afhAKDGGUv9CKw1P/AMew==" saltValue="Ww9k52G1+nST6nSSMgU/Yw==" spinCount="100000" sheet="1" objects="1" scenarios="1"/>
  <mergeCells count="10">
    <mergeCell ref="T5:U5"/>
    <mergeCell ref="B1:F1"/>
    <mergeCell ref="B2:E3"/>
    <mergeCell ref="G2:W2"/>
    <mergeCell ref="G3:W3"/>
    <mergeCell ref="B4:E4"/>
    <mergeCell ref="S4:U4"/>
    <mergeCell ref="H4:I4"/>
    <mergeCell ref="K4:M4"/>
    <mergeCell ref="G1:W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E58BEC4-5025-4469-A59D-CAE12F5632B5}">
          <x14:formula1>
            <xm:f>'Tabella codici'!$A$2:$A$8</xm:f>
          </x14:formula1>
          <xm:sqref>G6:G25 I6:I25 K6:K25 M6:M25 O6:O25 Q6:Q25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8"/>
  <sheetViews>
    <sheetView workbookViewId="0">
      <selection activeCell="A2" sqref="A2:B8"/>
    </sheetView>
  </sheetViews>
  <sheetFormatPr defaultRowHeight="15" x14ac:dyDescent="0.25"/>
  <cols>
    <col min="1" max="1" width="45.7109375" customWidth="1"/>
    <col min="2" max="2" width="25.7109375" style="60" customWidth="1"/>
    <col min="3" max="3" width="17" style="60" customWidth="1"/>
  </cols>
  <sheetData>
    <row r="1" spans="1:3" s="61" customFormat="1" ht="60.6" customHeight="1" x14ac:dyDescent="0.25">
      <c r="A1" s="95" t="s">
        <v>118</v>
      </c>
      <c r="B1" s="96" t="s">
        <v>119</v>
      </c>
      <c r="C1" s="62"/>
    </row>
    <row r="2" spans="1:3" x14ac:dyDescent="0.25">
      <c r="A2" s="97" t="s">
        <v>115</v>
      </c>
      <c r="B2" s="98" t="s">
        <v>123</v>
      </c>
    </row>
    <row r="3" spans="1:3" x14ac:dyDescent="0.25">
      <c r="A3" s="97" t="s">
        <v>117</v>
      </c>
      <c r="B3" s="98" t="s">
        <v>120</v>
      </c>
    </row>
    <row r="4" spans="1:3" x14ac:dyDescent="0.25">
      <c r="A4" s="97" t="s">
        <v>126</v>
      </c>
      <c r="B4" s="98" t="s">
        <v>122</v>
      </c>
    </row>
    <row r="5" spans="1:3" x14ac:dyDescent="0.25">
      <c r="A5" s="99" t="s">
        <v>200</v>
      </c>
      <c r="B5" s="100" t="s">
        <v>201</v>
      </c>
    </row>
    <row r="6" spans="1:3" x14ac:dyDescent="0.25">
      <c r="A6" s="97" t="s">
        <v>116</v>
      </c>
      <c r="B6" s="98" t="s">
        <v>121</v>
      </c>
    </row>
    <row r="7" spans="1:3" x14ac:dyDescent="0.25">
      <c r="A7" s="97" t="s">
        <v>127</v>
      </c>
      <c r="B7" s="98" t="s">
        <v>114</v>
      </c>
    </row>
    <row r="8" spans="1:3" x14ac:dyDescent="0.25">
      <c r="A8" s="97" t="s">
        <v>124</v>
      </c>
      <c r="B8" s="98" t="s">
        <v>125</v>
      </c>
    </row>
  </sheetData>
  <sheetProtection algorithmName="SHA-512" hashValue="tj0Sjn409UXb0LX6QbqakXaZf0/WZfsoqExjChBqsnSmcKJnXB6nZclyE3UHiKfwDvhUVHD9dmxIYEocVTNDEQ==" saltValue="5iy7gL8G1Oty0eJH9urk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2</vt:i4>
      </vt:variant>
    </vt:vector>
  </HeadingPairs>
  <TitlesOfParts>
    <vt:vector size="9" baseType="lpstr">
      <vt:lpstr>Informativa Privacy</vt:lpstr>
      <vt:lpstr>Supporti Audio Video Dati_v4</vt:lpstr>
      <vt:lpstr>Supporti - Memorie_v4</vt:lpstr>
      <vt:lpstr>Apparecchi c.Mem Hard Disk_v4</vt:lpstr>
      <vt:lpstr>Apparecchi s.Mem Hard Disk_v4</vt:lpstr>
      <vt:lpstr>Memoria CLOUD</vt:lpstr>
      <vt:lpstr>Tabella codici</vt:lpstr>
      <vt:lpstr>'Apparecchi c.Mem Hard Disk_v4'!Area_stampa</vt:lpstr>
      <vt:lpstr>'Supporti - Memorie_v4'!Area_stampa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Dalila</dc:creator>
  <cp:lastModifiedBy>Diego Nanni</cp:lastModifiedBy>
  <cp:lastPrinted>2017-03-02T08:37:43Z</cp:lastPrinted>
  <dcterms:created xsi:type="dcterms:W3CDTF">2010-01-18T10:50:13Z</dcterms:created>
  <dcterms:modified xsi:type="dcterms:W3CDTF">2026-04-29T07:25:31Z</dcterms:modified>
</cp:coreProperties>
</file>